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ตารางส่งให้ ศศ ก่อนแถลงข่าว/ธ.ค. 67/"/>
    </mc:Choice>
  </mc:AlternateContent>
  <xr:revisionPtr revIDLastSave="22" documentId="13_ncr:1_{E09B572C-4284-1B4E-87AB-00293DECF7CB}" xr6:coauthVersionLast="47" xr6:coauthVersionMax="47" xr10:uidLastSave="{7C5269A9-2168-4118-9814-2EA124094860}"/>
  <bookViews>
    <workbookView xWindow="-108" yWindow="-108" windowWidth="23256" windowHeight="12456" xr2:uid="{00000000-000D-0000-FFFF-FFFF00000000}"/>
  </bookViews>
  <sheets>
    <sheet name="ตารางที่ 1 ล้านเหรียญ" sheetId="2" r:id="rId1"/>
  </sheets>
  <definedNames>
    <definedName name="_xlnm._FilterDatabase" localSheetId="0" hidden="1">'ตารางที่ 1 ล้านเหรียญ'!$A$3:$AW$95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1 ล้านเหรียญ'!$C$1:$V$92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2" l="1"/>
  <c r="L87" i="2"/>
  <c r="K87" i="2"/>
  <c r="J87" i="2"/>
  <c r="I87" i="2"/>
  <c r="H87" i="2"/>
  <c r="G87" i="2"/>
  <c r="F87" i="2"/>
  <c r="E87" i="2"/>
  <c r="D87" i="2"/>
  <c r="L85" i="2"/>
  <c r="K85" i="2"/>
  <c r="J85" i="2"/>
  <c r="I85" i="2"/>
  <c r="H85" i="2"/>
  <c r="G85" i="2"/>
  <c r="F85" i="2"/>
  <c r="E85" i="2"/>
  <c r="D85" i="2"/>
  <c r="L83" i="2"/>
  <c r="K83" i="2"/>
  <c r="J83" i="2"/>
  <c r="I83" i="2"/>
  <c r="H83" i="2"/>
  <c r="G83" i="2"/>
  <c r="F83" i="2"/>
  <c r="E83" i="2"/>
  <c r="D83" i="2"/>
  <c r="D88" i="2" s="1"/>
  <c r="L80" i="2"/>
  <c r="K80" i="2"/>
  <c r="J80" i="2"/>
  <c r="I80" i="2"/>
  <c r="H80" i="2"/>
  <c r="G80" i="2"/>
  <c r="F80" i="2"/>
  <c r="E80" i="2"/>
  <c r="D80" i="2"/>
  <c r="L78" i="2"/>
  <c r="K78" i="2"/>
  <c r="J78" i="2"/>
  <c r="I78" i="2"/>
  <c r="H78" i="2"/>
  <c r="G78" i="2"/>
  <c r="F78" i="2"/>
  <c r="E78" i="2"/>
  <c r="D78" i="2"/>
  <c r="K76" i="2"/>
  <c r="J76" i="2"/>
  <c r="I76" i="2"/>
  <c r="H76" i="2"/>
  <c r="G76" i="2"/>
  <c r="F76" i="2"/>
  <c r="E76" i="2"/>
  <c r="E81" i="2" s="1"/>
  <c r="D76" i="2"/>
  <c r="L73" i="2"/>
  <c r="K73" i="2"/>
  <c r="J73" i="2"/>
  <c r="I73" i="2"/>
  <c r="H73" i="2"/>
  <c r="G73" i="2"/>
  <c r="F73" i="2"/>
  <c r="E73" i="2"/>
  <c r="D73" i="2"/>
  <c r="L71" i="2"/>
  <c r="K71" i="2"/>
  <c r="J71" i="2"/>
  <c r="I71" i="2"/>
  <c r="H71" i="2"/>
  <c r="G71" i="2"/>
  <c r="F71" i="2"/>
  <c r="E71" i="2"/>
  <c r="D71" i="2"/>
  <c r="L69" i="2"/>
  <c r="K69" i="2"/>
  <c r="J69" i="2"/>
  <c r="I69" i="2"/>
  <c r="H69" i="2"/>
  <c r="G69" i="2"/>
  <c r="F69" i="2"/>
  <c r="E69" i="2"/>
  <c r="D69" i="2"/>
  <c r="L67" i="2"/>
  <c r="K67" i="2"/>
  <c r="J67" i="2"/>
  <c r="I67" i="2"/>
  <c r="H67" i="2"/>
  <c r="G67" i="2"/>
  <c r="F67" i="2"/>
  <c r="E67" i="2"/>
  <c r="D67" i="2"/>
  <c r="L65" i="2"/>
  <c r="K65" i="2"/>
  <c r="J65" i="2"/>
  <c r="I65" i="2"/>
  <c r="H65" i="2"/>
  <c r="G65" i="2"/>
  <c r="F65" i="2"/>
  <c r="E65" i="2"/>
  <c r="D65" i="2"/>
  <c r="L64" i="2"/>
  <c r="K64" i="2"/>
  <c r="J64" i="2"/>
  <c r="I64" i="2"/>
  <c r="H64" i="2"/>
  <c r="G64" i="2"/>
  <c r="F64" i="2"/>
  <c r="E64" i="2"/>
  <c r="D64" i="2"/>
  <c r="R58" i="2"/>
  <c r="L58" i="2"/>
  <c r="K58" i="2"/>
  <c r="Y58" i="2" s="1"/>
  <c r="J58" i="2"/>
  <c r="I58" i="2"/>
  <c r="S58" i="2" s="1"/>
  <c r="H58" i="2"/>
  <c r="G58" i="2"/>
  <c r="F58" i="2"/>
  <c r="E58" i="2"/>
  <c r="D58" i="2"/>
  <c r="AE57" i="2"/>
  <c r="AD57" i="2"/>
  <c r="Y57" i="2"/>
  <c r="X57" i="2"/>
  <c r="Z57" i="2" s="1"/>
  <c r="V57" i="2"/>
  <c r="AG57" i="2" s="1"/>
  <c r="U57" i="2"/>
  <c r="AF57" i="2" s="1"/>
  <c r="T57" i="2"/>
  <c r="S57" i="2"/>
  <c r="R57" i="2"/>
  <c r="AC57" i="2" s="1"/>
  <c r="Q57" i="2"/>
  <c r="AB57" i="2" s="1"/>
  <c r="P57" i="2"/>
  <c r="O57" i="2"/>
  <c r="AD55" i="2"/>
  <c r="Y55" i="2"/>
  <c r="X55" i="2"/>
  <c r="Z55" i="2" s="1"/>
  <c r="V55" i="2"/>
  <c r="AG55" i="2" s="1"/>
  <c r="U55" i="2"/>
  <c r="AF55" i="2" s="1"/>
  <c r="T55" i="2"/>
  <c r="AE55" i="2" s="1"/>
  <c r="S55" i="2"/>
  <c r="R55" i="2"/>
  <c r="AC55" i="2" s="1"/>
  <c r="Q55" i="2"/>
  <c r="AB55" i="2" s="1"/>
  <c r="P55" i="2"/>
  <c r="O55" i="2"/>
  <c r="AG53" i="2"/>
  <c r="Y53" i="2"/>
  <c r="X53" i="2"/>
  <c r="Z53" i="2" s="1"/>
  <c r="V53" i="2"/>
  <c r="U53" i="2"/>
  <c r="AF53" i="2" s="1"/>
  <c r="T53" i="2"/>
  <c r="AE53" i="2" s="1"/>
  <c r="S53" i="2"/>
  <c r="AD53" i="2" s="1"/>
  <c r="R53" i="2"/>
  <c r="AC53" i="2" s="1"/>
  <c r="Q53" i="2"/>
  <c r="AB53" i="2" s="1"/>
  <c r="P53" i="2"/>
  <c r="O53" i="2"/>
  <c r="L51" i="2"/>
  <c r="K51" i="2"/>
  <c r="J51" i="2"/>
  <c r="T51" i="2" s="1"/>
  <c r="I51" i="2"/>
  <c r="H51" i="2"/>
  <c r="G51" i="2"/>
  <c r="F51" i="2"/>
  <c r="E51" i="2"/>
  <c r="D51" i="2"/>
  <c r="AC50" i="2"/>
  <c r="Y50" i="2"/>
  <c r="X50" i="2"/>
  <c r="Z50" i="2" s="1"/>
  <c r="V50" i="2"/>
  <c r="AG50" i="2" s="1"/>
  <c r="U50" i="2"/>
  <c r="AF50" i="2" s="1"/>
  <c r="T50" i="2"/>
  <c r="AE50" i="2" s="1"/>
  <c r="S50" i="2"/>
  <c r="AD50" i="2" s="1"/>
  <c r="R50" i="2"/>
  <c r="Q50" i="2"/>
  <c r="AB50" i="2" s="1"/>
  <c r="P50" i="2"/>
  <c r="O50" i="2"/>
  <c r="Y48" i="2"/>
  <c r="X48" i="2"/>
  <c r="Z48" i="2" s="1"/>
  <c r="V48" i="2"/>
  <c r="AG48" i="2" s="1"/>
  <c r="U48" i="2"/>
  <c r="AF48" i="2" s="1"/>
  <c r="T48" i="2"/>
  <c r="AE48" i="2" s="1"/>
  <c r="S48" i="2"/>
  <c r="AD48" i="2" s="1"/>
  <c r="R48" i="2"/>
  <c r="AC48" i="2" s="1"/>
  <c r="Q48" i="2"/>
  <c r="AB48" i="2" s="1"/>
  <c r="P48" i="2"/>
  <c r="O48" i="2"/>
  <c r="AD46" i="2"/>
  <c r="Y46" i="2"/>
  <c r="X46" i="2"/>
  <c r="Z46" i="2" s="1"/>
  <c r="U46" i="2"/>
  <c r="AF46" i="2" s="1"/>
  <c r="T46" i="2"/>
  <c r="AE46" i="2" s="1"/>
  <c r="S46" i="2"/>
  <c r="R46" i="2"/>
  <c r="AC46" i="2" s="1"/>
  <c r="Q46" i="2"/>
  <c r="AB46" i="2" s="1"/>
  <c r="P46" i="2"/>
  <c r="O46" i="2"/>
  <c r="L46" i="2"/>
  <c r="L44" i="2"/>
  <c r="K44" i="2"/>
  <c r="J44" i="2"/>
  <c r="I44" i="2"/>
  <c r="H44" i="2"/>
  <c r="G44" i="2"/>
  <c r="Q44" i="2" s="1"/>
  <c r="F44" i="2"/>
  <c r="E44" i="2"/>
  <c r="D44" i="2"/>
  <c r="AG43" i="2"/>
  <c r="AC43" i="2"/>
  <c r="Y43" i="2"/>
  <c r="X43" i="2"/>
  <c r="Z43" i="2" s="1"/>
  <c r="V43" i="2"/>
  <c r="U43" i="2"/>
  <c r="AF43" i="2" s="1"/>
  <c r="T43" i="2"/>
  <c r="AE43" i="2" s="1"/>
  <c r="S43" i="2"/>
  <c r="AD43" i="2" s="1"/>
  <c r="Q43" i="2"/>
  <c r="AB43" i="2" s="1"/>
  <c r="P43" i="2"/>
  <c r="O43" i="2"/>
  <c r="Y41" i="2"/>
  <c r="X41" i="2"/>
  <c r="Z41" i="2" s="1"/>
  <c r="V41" i="2"/>
  <c r="AG41" i="2" s="1"/>
  <c r="U41" i="2"/>
  <c r="AF41" i="2" s="1"/>
  <c r="T41" i="2"/>
  <c r="AE41" i="2" s="1"/>
  <c r="S41" i="2"/>
  <c r="AD41" i="2" s="1"/>
  <c r="R41" i="2"/>
  <c r="AC41" i="2" s="1"/>
  <c r="Q41" i="2"/>
  <c r="AB41" i="2" s="1"/>
  <c r="P41" i="2"/>
  <c r="O41" i="2"/>
  <c r="L40" i="2"/>
  <c r="G40" i="2"/>
  <c r="AE39" i="2"/>
  <c r="Y39" i="2"/>
  <c r="X39" i="2"/>
  <c r="Z39" i="2" s="1"/>
  <c r="V39" i="2"/>
  <c r="AG39" i="2" s="1"/>
  <c r="U39" i="2"/>
  <c r="AF39" i="2" s="1"/>
  <c r="S39" i="2"/>
  <c r="AD39" i="2" s="1"/>
  <c r="R39" i="2"/>
  <c r="AC39" i="2" s="1"/>
  <c r="Q39" i="2"/>
  <c r="AB39" i="2" s="1"/>
  <c r="P39" i="2"/>
  <c r="O39" i="2"/>
  <c r="L38" i="2"/>
  <c r="V38" i="2" s="1"/>
  <c r="K38" i="2"/>
  <c r="K40" i="2" s="1"/>
  <c r="J38" i="2"/>
  <c r="I38" i="2"/>
  <c r="H38" i="2"/>
  <c r="R38" i="2" s="1"/>
  <c r="AC38" i="2" s="1"/>
  <c r="G38" i="2"/>
  <c r="G42" i="2" s="1"/>
  <c r="F38" i="2"/>
  <c r="E38" i="2"/>
  <c r="E40" i="2" s="1"/>
  <c r="D38" i="2"/>
  <c r="D42" i="2" s="1"/>
  <c r="AF37" i="2"/>
  <c r="Y37" i="2"/>
  <c r="X37" i="2"/>
  <c r="Z37" i="2" s="1"/>
  <c r="V37" i="2"/>
  <c r="AG37" i="2" s="1"/>
  <c r="U37" i="2"/>
  <c r="T37" i="2"/>
  <c r="AE37" i="2" s="1"/>
  <c r="S37" i="2"/>
  <c r="AD37" i="2" s="1"/>
  <c r="R37" i="2"/>
  <c r="AC37" i="2" s="1"/>
  <c r="Q37" i="2"/>
  <c r="AB37" i="2" s="1"/>
  <c r="P37" i="2"/>
  <c r="O37" i="2"/>
  <c r="L36" i="2"/>
  <c r="K36" i="2"/>
  <c r="J36" i="2"/>
  <c r="I36" i="2"/>
  <c r="H36" i="2"/>
  <c r="G36" i="2"/>
  <c r="Q36" i="2" s="1"/>
  <c r="F36" i="2"/>
  <c r="E36" i="2"/>
  <c r="D36" i="2"/>
  <c r="Y35" i="2"/>
  <c r="X35" i="2"/>
  <c r="Z35" i="2" s="1"/>
  <c r="V35" i="2"/>
  <c r="AG35" i="2" s="1"/>
  <c r="U35" i="2"/>
  <c r="AF35" i="2" s="1"/>
  <c r="T35" i="2"/>
  <c r="AE35" i="2" s="1"/>
  <c r="S35" i="2"/>
  <c r="AD35" i="2" s="1"/>
  <c r="R35" i="2"/>
  <c r="AC35" i="2" s="1"/>
  <c r="Q35" i="2"/>
  <c r="AB35" i="2" s="1"/>
  <c r="P35" i="2"/>
  <c r="O35" i="2"/>
  <c r="Y34" i="2"/>
  <c r="X34" i="2"/>
  <c r="Z34" i="2" s="1"/>
  <c r="V34" i="2"/>
  <c r="AG34" i="2" s="1"/>
  <c r="U34" i="2"/>
  <c r="AF34" i="2" s="1"/>
  <c r="T34" i="2"/>
  <c r="AE34" i="2" s="1"/>
  <c r="S34" i="2"/>
  <c r="AD34" i="2" s="1"/>
  <c r="R34" i="2"/>
  <c r="AC34" i="2" s="1"/>
  <c r="Q34" i="2"/>
  <c r="AB34" i="2" s="1"/>
  <c r="P34" i="2"/>
  <c r="O34" i="2"/>
  <c r="L28" i="2"/>
  <c r="K28" i="2"/>
  <c r="K88" i="2" s="1"/>
  <c r="J28" i="2"/>
  <c r="T28" i="2" s="1"/>
  <c r="I28" i="2"/>
  <c r="H28" i="2"/>
  <c r="G28" i="2"/>
  <c r="G88" i="2" s="1"/>
  <c r="F28" i="2"/>
  <c r="F88" i="2" s="1"/>
  <c r="E28" i="2"/>
  <c r="D28" i="2"/>
  <c r="Y27" i="2"/>
  <c r="X27" i="2"/>
  <c r="Z27" i="2" s="1"/>
  <c r="V27" i="2"/>
  <c r="AG27" i="2" s="1"/>
  <c r="U27" i="2"/>
  <c r="AF27" i="2" s="1"/>
  <c r="T27" i="2"/>
  <c r="AE27" i="2" s="1"/>
  <c r="S27" i="2"/>
  <c r="AD27" i="2" s="1"/>
  <c r="R27" i="2"/>
  <c r="AC27" i="2" s="1"/>
  <c r="Q27" i="2"/>
  <c r="AB27" i="2" s="1"/>
  <c r="P27" i="2"/>
  <c r="O27" i="2"/>
  <c r="Y25" i="2"/>
  <c r="X25" i="2"/>
  <c r="Z25" i="2" s="1"/>
  <c r="V25" i="2"/>
  <c r="AG25" i="2" s="1"/>
  <c r="U25" i="2"/>
  <c r="AF25" i="2" s="1"/>
  <c r="T25" i="2"/>
  <c r="AE25" i="2" s="1"/>
  <c r="S25" i="2"/>
  <c r="AD25" i="2" s="1"/>
  <c r="R25" i="2"/>
  <c r="AC25" i="2" s="1"/>
  <c r="Q25" i="2"/>
  <c r="AB25" i="2" s="1"/>
  <c r="P25" i="2"/>
  <c r="O25" i="2"/>
  <c r="Y23" i="2"/>
  <c r="X23" i="2"/>
  <c r="Z23" i="2" s="1"/>
  <c r="V23" i="2"/>
  <c r="AG23" i="2" s="1"/>
  <c r="U23" i="2"/>
  <c r="AF23" i="2" s="1"/>
  <c r="T23" i="2"/>
  <c r="AE23" i="2" s="1"/>
  <c r="S23" i="2"/>
  <c r="AD23" i="2" s="1"/>
  <c r="R23" i="2"/>
  <c r="AC23" i="2" s="1"/>
  <c r="Q23" i="2"/>
  <c r="AB23" i="2" s="1"/>
  <c r="P23" i="2"/>
  <c r="O23" i="2"/>
  <c r="L21" i="2"/>
  <c r="K21" i="2"/>
  <c r="J21" i="2"/>
  <c r="I21" i="2"/>
  <c r="H21" i="2"/>
  <c r="H81" i="2" s="1"/>
  <c r="G21" i="2"/>
  <c r="G81" i="2" s="1"/>
  <c r="F21" i="2"/>
  <c r="F81" i="2" s="1"/>
  <c r="E21" i="2"/>
  <c r="D21" i="2"/>
  <c r="AB20" i="2"/>
  <c r="Y20" i="2"/>
  <c r="X20" i="2"/>
  <c r="Z20" i="2" s="1"/>
  <c r="V20" i="2"/>
  <c r="AG20" i="2" s="1"/>
  <c r="U20" i="2"/>
  <c r="AF20" i="2" s="1"/>
  <c r="T20" i="2"/>
  <c r="AE20" i="2" s="1"/>
  <c r="S20" i="2"/>
  <c r="AD20" i="2" s="1"/>
  <c r="R20" i="2"/>
  <c r="AC20" i="2" s="1"/>
  <c r="Q20" i="2"/>
  <c r="P20" i="2"/>
  <c r="O20" i="2"/>
  <c r="AB18" i="2"/>
  <c r="Y18" i="2"/>
  <c r="X18" i="2"/>
  <c r="Z18" i="2" s="1"/>
  <c r="V18" i="2"/>
  <c r="AG18" i="2" s="1"/>
  <c r="U18" i="2"/>
  <c r="AF18" i="2" s="1"/>
  <c r="T18" i="2"/>
  <c r="AE18" i="2" s="1"/>
  <c r="S18" i="2"/>
  <c r="AD18" i="2" s="1"/>
  <c r="R18" i="2"/>
  <c r="AC18" i="2" s="1"/>
  <c r="Q18" i="2"/>
  <c r="P18" i="2"/>
  <c r="O18" i="2"/>
  <c r="AC16" i="2"/>
  <c r="Y16" i="2"/>
  <c r="X16" i="2"/>
  <c r="U16" i="2"/>
  <c r="AF16" i="2" s="1"/>
  <c r="T16" i="2"/>
  <c r="AE16" i="2" s="1"/>
  <c r="S16" i="2"/>
  <c r="AD16" i="2" s="1"/>
  <c r="R16" i="2"/>
  <c r="Q16" i="2"/>
  <c r="AB16" i="2" s="1"/>
  <c r="P16" i="2"/>
  <c r="O16" i="2"/>
  <c r="L16" i="2"/>
  <c r="K15" i="2"/>
  <c r="L14" i="2"/>
  <c r="K14" i="2"/>
  <c r="K74" i="2" s="1"/>
  <c r="J14" i="2"/>
  <c r="I14" i="2"/>
  <c r="H14" i="2"/>
  <c r="G14" i="2"/>
  <c r="F14" i="2"/>
  <c r="F74" i="2" s="1"/>
  <c r="E14" i="2"/>
  <c r="E74" i="2" s="1"/>
  <c r="D14" i="2"/>
  <c r="D74" i="2" s="1"/>
  <c r="Z13" i="2"/>
  <c r="Y13" i="2"/>
  <c r="X13" i="2"/>
  <c r="V13" i="2"/>
  <c r="AG13" i="2" s="1"/>
  <c r="U13" i="2"/>
  <c r="AF13" i="2" s="1"/>
  <c r="T13" i="2"/>
  <c r="AE13" i="2" s="1"/>
  <c r="S13" i="2"/>
  <c r="AD13" i="2" s="1"/>
  <c r="R13" i="2"/>
  <c r="AC13" i="2" s="1"/>
  <c r="Q13" i="2"/>
  <c r="AB13" i="2" s="1"/>
  <c r="P13" i="2"/>
  <c r="O13" i="2"/>
  <c r="AF11" i="2"/>
  <c r="Y11" i="2"/>
  <c r="X11" i="2"/>
  <c r="Z11" i="2" s="1"/>
  <c r="V11" i="2"/>
  <c r="AG11" i="2" s="1"/>
  <c r="U11" i="2"/>
  <c r="T11" i="2"/>
  <c r="AE11" i="2" s="1"/>
  <c r="S11" i="2"/>
  <c r="AD11" i="2" s="1"/>
  <c r="R11" i="2"/>
  <c r="AC11" i="2" s="1"/>
  <c r="Q11" i="2"/>
  <c r="AB11" i="2" s="1"/>
  <c r="P11" i="2"/>
  <c r="O11" i="2"/>
  <c r="E10" i="2"/>
  <c r="AC9" i="2"/>
  <c r="Y9" i="2"/>
  <c r="X9" i="2"/>
  <c r="Z9" i="2" s="1"/>
  <c r="V9" i="2"/>
  <c r="AG9" i="2" s="1"/>
  <c r="U9" i="2"/>
  <c r="AF9" i="2" s="1"/>
  <c r="T9" i="2"/>
  <c r="AE9" i="2" s="1"/>
  <c r="S9" i="2"/>
  <c r="AD9" i="2" s="1"/>
  <c r="R9" i="2"/>
  <c r="Q9" i="2"/>
  <c r="AB9" i="2" s="1"/>
  <c r="P9" i="2"/>
  <c r="O9" i="2"/>
  <c r="L8" i="2"/>
  <c r="K8" i="2"/>
  <c r="K10" i="2" s="1"/>
  <c r="J8" i="2"/>
  <c r="J10" i="2" s="1"/>
  <c r="I8" i="2"/>
  <c r="H8" i="2"/>
  <c r="H68" i="2" s="1"/>
  <c r="G8" i="2"/>
  <c r="G68" i="2" s="1"/>
  <c r="F8" i="2"/>
  <c r="F15" i="2" s="1"/>
  <c r="E8" i="2"/>
  <c r="D8" i="2"/>
  <c r="D10" i="2" s="1"/>
  <c r="Z7" i="2"/>
  <c r="Y7" i="2"/>
  <c r="X7" i="2"/>
  <c r="V7" i="2"/>
  <c r="AG7" i="2" s="1"/>
  <c r="U7" i="2"/>
  <c r="AF7" i="2" s="1"/>
  <c r="T7" i="2"/>
  <c r="AE7" i="2" s="1"/>
  <c r="S7" i="2"/>
  <c r="AD7" i="2" s="1"/>
  <c r="R7" i="2"/>
  <c r="AC7" i="2" s="1"/>
  <c r="Q7" i="2"/>
  <c r="AB7" i="2" s="1"/>
  <c r="P7" i="2"/>
  <c r="O7" i="2"/>
  <c r="L6" i="2"/>
  <c r="K6" i="2"/>
  <c r="U6" i="2" s="1"/>
  <c r="AF6" i="2" s="1"/>
  <c r="J6" i="2"/>
  <c r="I6" i="2"/>
  <c r="H6" i="2"/>
  <c r="G6" i="2"/>
  <c r="G66" i="2" s="1"/>
  <c r="F6" i="2"/>
  <c r="F66" i="2" s="1"/>
  <c r="E6" i="2"/>
  <c r="E66" i="2" s="1"/>
  <c r="D6" i="2"/>
  <c r="Y5" i="2"/>
  <c r="X5" i="2"/>
  <c r="Z5" i="2" s="1"/>
  <c r="V5" i="2"/>
  <c r="AG5" i="2" s="1"/>
  <c r="U5" i="2"/>
  <c r="AF5" i="2" s="1"/>
  <c r="T5" i="2"/>
  <c r="AE5" i="2" s="1"/>
  <c r="S5" i="2"/>
  <c r="AD5" i="2" s="1"/>
  <c r="R5" i="2"/>
  <c r="AC5" i="2" s="1"/>
  <c r="Q5" i="2"/>
  <c r="AB5" i="2" s="1"/>
  <c r="P5" i="2"/>
  <c r="O5" i="2"/>
  <c r="Y4" i="2"/>
  <c r="X4" i="2"/>
  <c r="Z4" i="2" s="1"/>
  <c r="V4" i="2"/>
  <c r="AG4" i="2" s="1"/>
  <c r="U4" i="2"/>
  <c r="AF4" i="2" s="1"/>
  <c r="T4" i="2"/>
  <c r="AE4" i="2" s="1"/>
  <c r="S4" i="2"/>
  <c r="AD4" i="2" s="1"/>
  <c r="R4" i="2"/>
  <c r="AC4" i="2" s="1"/>
  <c r="Q4" i="2"/>
  <c r="AB4" i="2" s="1"/>
  <c r="P4" i="2"/>
  <c r="O4" i="2"/>
  <c r="T8" i="2" l="1"/>
  <c r="AE8" i="2" s="1"/>
  <c r="Y36" i="2"/>
  <c r="T44" i="2"/>
  <c r="AE44" i="2" s="1"/>
  <c r="R51" i="2"/>
  <c r="D81" i="2"/>
  <c r="I74" i="2"/>
  <c r="Y28" i="2"/>
  <c r="G29" i="2"/>
  <c r="U10" i="2"/>
  <c r="G10" i="2"/>
  <c r="G70" i="2" s="1"/>
  <c r="R6" i="2"/>
  <c r="L68" i="2"/>
  <c r="U21" i="2"/>
  <c r="P36" i="2"/>
  <c r="X38" i="2"/>
  <c r="Z38" i="2" s="1"/>
  <c r="G12" i="2"/>
  <c r="G72" i="2" s="1"/>
  <c r="E68" i="2"/>
  <c r="E70" i="2" s="1"/>
  <c r="R8" i="2"/>
  <c r="P44" i="2"/>
  <c r="H15" i="2"/>
  <c r="Y21" i="2"/>
  <c r="X36" i="2"/>
  <c r="Z36" i="2" s="1"/>
  <c r="Y40" i="2"/>
  <c r="O10" i="2"/>
  <c r="J59" i="2"/>
  <c r="D12" i="2"/>
  <c r="D72" i="2" s="1"/>
  <c r="V14" i="2"/>
  <c r="AG14" i="2" s="1"/>
  <c r="J29" i="2"/>
  <c r="S44" i="2"/>
  <c r="AD44" i="2" s="1"/>
  <c r="D45" i="2"/>
  <c r="D47" i="2" s="1"/>
  <c r="D49" i="2" s="1"/>
  <c r="L10" i="2"/>
  <c r="V10" i="2" s="1"/>
  <c r="AG10" i="2" s="1"/>
  <c r="E12" i="2"/>
  <c r="O12" i="2" s="1"/>
  <c r="Q14" i="2"/>
  <c r="AB14" i="2" s="1"/>
  <c r="J81" i="2"/>
  <c r="D40" i="2"/>
  <c r="O40" i="2" s="1"/>
  <c r="H45" i="2"/>
  <c r="L15" i="2"/>
  <c r="V6" i="2"/>
  <c r="AG6" i="2" s="1"/>
  <c r="L45" i="2"/>
  <c r="L60" i="2" s="1"/>
  <c r="E59" i="2"/>
  <c r="D89" i="2"/>
  <c r="L12" i="2"/>
  <c r="D15" i="2"/>
  <c r="V28" i="2"/>
  <c r="AG28" i="2" s="1"/>
  <c r="AG38" i="2"/>
  <c r="H40" i="2"/>
  <c r="R40" i="2" s="1"/>
  <c r="H42" i="2"/>
  <c r="P51" i="2"/>
  <c r="AE51" i="2"/>
  <c r="P58" i="2"/>
  <c r="H74" i="2"/>
  <c r="G15" i="2"/>
  <c r="O21" i="2"/>
  <c r="O36" i="2"/>
  <c r="I42" i="2"/>
  <c r="S42" i="2" s="1"/>
  <c r="AD42" i="2" s="1"/>
  <c r="O44" i="2"/>
  <c r="Q51" i="2"/>
  <c r="AB51" i="2" s="1"/>
  <c r="Q58" i="2"/>
  <c r="AB58" i="2" s="1"/>
  <c r="F59" i="2"/>
  <c r="AB36" i="2"/>
  <c r="L42" i="2"/>
  <c r="L72" i="2" s="1"/>
  <c r="G59" i="2"/>
  <c r="L74" i="2"/>
  <c r="Y6" i="2"/>
  <c r="H66" i="2"/>
  <c r="AC6" i="2"/>
  <c r="T14" i="2"/>
  <c r="Y15" i="2"/>
  <c r="D68" i="2"/>
  <c r="D70" i="2" s="1"/>
  <c r="Q15" i="2"/>
  <c r="AB15" i="2" s="1"/>
  <c r="F26" i="2"/>
  <c r="F30" i="2"/>
  <c r="F24" i="2"/>
  <c r="F22" i="2"/>
  <c r="F17" i="2"/>
  <c r="O6" i="2"/>
  <c r="H75" i="2"/>
  <c r="H22" i="2"/>
  <c r="H17" i="2"/>
  <c r="H26" i="2"/>
  <c r="H12" i="2"/>
  <c r="K17" i="2"/>
  <c r="H88" i="2"/>
  <c r="R28" i="2"/>
  <c r="AC28" i="2" s="1"/>
  <c r="H29" i="2"/>
  <c r="X28" i="2"/>
  <c r="Z28" i="2" s="1"/>
  <c r="H30" i="2"/>
  <c r="Y51" i="2"/>
  <c r="U51" i="2"/>
  <c r="AF51" i="2" s="1"/>
  <c r="J40" i="2"/>
  <c r="J45" i="2"/>
  <c r="J42" i="2"/>
  <c r="T38" i="2"/>
  <c r="AE38" i="2" s="1"/>
  <c r="O14" i="2"/>
  <c r="I81" i="2"/>
  <c r="K81" i="2"/>
  <c r="K29" i="2"/>
  <c r="AF21" i="2"/>
  <c r="H24" i="2"/>
  <c r="I88" i="2"/>
  <c r="I29" i="2"/>
  <c r="U38" i="2"/>
  <c r="S8" i="2"/>
  <c r="AD8" i="2" s="1"/>
  <c r="J68" i="2"/>
  <c r="J15" i="2"/>
  <c r="U8" i="2"/>
  <c r="AF8" i="2" s="1"/>
  <c r="J12" i="2"/>
  <c r="K68" i="2"/>
  <c r="X8" i="2"/>
  <c r="Z8" i="2" s="1"/>
  <c r="K12" i="2"/>
  <c r="S14" i="2"/>
  <c r="AD14" i="2" s="1"/>
  <c r="L81" i="2"/>
  <c r="V21" i="2"/>
  <c r="AG21" i="2" s="1"/>
  <c r="L26" i="2"/>
  <c r="G26" i="2"/>
  <c r="P6" i="2"/>
  <c r="V36" i="2"/>
  <c r="AG36" i="2"/>
  <c r="S6" i="2"/>
  <c r="I66" i="2"/>
  <c r="AD6" i="2"/>
  <c r="T6" i="2"/>
  <c r="AE6" i="2" s="1"/>
  <c r="Y8" i="2"/>
  <c r="F10" i="2"/>
  <c r="E15" i="2"/>
  <c r="L24" i="2"/>
  <c r="K30" i="2"/>
  <c r="K26" i="2"/>
  <c r="K24" i="2"/>
  <c r="X21" i="2"/>
  <c r="Z21" i="2" s="1"/>
  <c r="K22" i="2"/>
  <c r="G74" i="2"/>
  <c r="Y14" i="2"/>
  <c r="R14" i="2"/>
  <c r="AC14" i="2" s="1"/>
  <c r="X6" i="2"/>
  <c r="Z6" i="2" s="1"/>
  <c r="O8" i="2"/>
  <c r="J74" i="2"/>
  <c r="AE14" i="2"/>
  <c r="X14" i="2"/>
  <c r="Z14" i="2" s="1"/>
  <c r="R15" i="2"/>
  <c r="AC15" i="2" s="1"/>
  <c r="L94" i="2"/>
  <c r="L76" i="2"/>
  <c r="Z16" i="2"/>
  <c r="V16" i="2"/>
  <c r="AG16" i="2" s="1"/>
  <c r="P21" i="2"/>
  <c r="D29" i="2"/>
  <c r="L29" i="2"/>
  <c r="J70" i="2"/>
  <c r="K70" i="2"/>
  <c r="AF10" i="2"/>
  <c r="I68" i="2"/>
  <c r="I12" i="2"/>
  <c r="I15" i="2"/>
  <c r="I10" i="2"/>
  <c r="T10" i="2" s="1"/>
  <c r="AE10" i="2" s="1"/>
  <c r="Y10" i="2"/>
  <c r="D66" i="2"/>
  <c r="L66" i="2"/>
  <c r="F68" i="2"/>
  <c r="F12" i="2"/>
  <c r="P8" i="2"/>
  <c r="AC8" i="2"/>
  <c r="H10" i="2"/>
  <c r="G30" i="2"/>
  <c r="G24" i="2"/>
  <c r="U15" i="2"/>
  <c r="AF15" i="2" s="1"/>
  <c r="G17" i="2"/>
  <c r="S21" i="2"/>
  <c r="AD21" i="2" s="1"/>
  <c r="G22" i="2"/>
  <c r="S28" i="2"/>
  <c r="AD28" i="2" s="1"/>
  <c r="I40" i="2"/>
  <c r="S38" i="2"/>
  <c r="AD38" i="2" s="1"/>
  <c r="I45" i="2"/>
  <c r="V40" i="2"/>
  <c r="AG40" i="2" s="1"/>
  <c r="Y44" i="2"/>
  <c r="U44" i="2"/>
  <c r="AF44" i="2" s="1"/>
  <c r="Q6" i="2"/>
  <c r="AB6" i="2" s="1"/>
  <c r="V8" i="2"/>
  <c r="AG8" i="2" s="1"/>
  <c r="U14" i="2"/>
  <c r="AF14" i="2" s="1"/>
  <c r="Q21" i="2"/>
  <c r="AB21" i="2" s="1"/>
  <c r="J88" i="2"/>
  <c r="AE28" i="2"/>
  <c r="K45" i="2"/>
  <c r="AF38" i="2"/>
  <c r="K42" i="2"/>
  <c r="Y38" i="2"/>
  <c r="D52" i="2"/>
  <c r="O51" i="2"/>
  <c r="J66" i="2"/>
  <c r="R21" i="2"/>
  <c r="AC21" i="2" s="1"/>
  <c r="F29" i="2"/>
  <c r="L30" i="2"/>
  <c r="R36" i="2"/>
  <c r="AC36" i="2" s="1"/>
  <c r="U40" i="2"/>
  <c r="AF40" i="2" s="1"/>
  <c r="E45" i="2"/>
  <c r="X58" i="2"/>
  <c r="H59" i="2"/>
  <c r="AC58" i="2"/>
  <c r="S36" i="2"/>
  <c r="AD36" i="2" s="1"/>
  <c r="O38" i="2"/>
  <c r="X44" i="2"/>
  <c r="Z44" i="2" s="1"/>
  <c r="AB44" i="2"/>
  <c r="H52" i="2"/>
  <c r="H56" i="2"/>
  <c r="H60" i="2"/>
  <c r="H54" i="2"/>
  <c r="V51" i="2"/>
  <c r="AG51" i="2" s="1"/>
  <c r="I59" i="2"/>
  <c r="T59" i="2" s="1"/>
  <c r="AE59" i="2" s="1"/>
  <c r="AD58" i="2"/>
  <c r="L88" i="2"/>
  <c r="Q8" i="2"/>
  <c r="AB8" i="2" s="1"/>
  <c r="P14" i="2"/>
  <c r="V15" i="2"/>
  <c r="AG15" i="2" s="1"/>
  <c r="T21" i="2"/>
  <c r="AE21" i="2" s="1"/>
  <c r="E88" i="2"/>
  <c r="E29" i="2"/>
  <c r="O28" i="2"/>
  <c r="D30" i="2"/>
  <c r="F42" i="2"/>
  <c r="Q42" i="2" s="1"/>
  <c r="AB42" i="2" s="1"/>
  <c r="F40" i="2"/>
  <c r="F45" i="2"/>
  <c r="P38" i="2"/>
  <c r="AC51" i="2"/>
  <c r="P28" i="2"/>
  <c r="T36" i="2"/>
  <c r="AE36" i="2" s="1"/>
  <c r="AD51" i="2"/>
  <c r="D26" i="2"/>
  <c r="Q28" i="2"/>
  <c r="AB28" i="2" s="1"/>
  <c r="U36" i="2"/>
  <c r="AF36" i="2" s="1"/>
  <c r="E42" i="2"/>
  <c r="O42" i="2" s="1"/>
  <c r="H47" i="2"/>
  <c r="D59" i="2"/>
  <c r="Z58" i="2"/>
  <c r="Q38" i="2"/>
  <c r="AB38" i="2" s="1"/>
  <c r="R44" i="2"/>
  <c r="AC44" i="2" s="1"/>
  <c r="V46" i="2"/>
  <c r="AG46" i="2" s="1"/>
  <c r="X51" i="2"/>
  <c r="Z51" i="2" s="1"/>
  <c r="T58" i="2"/>
  <c r="AE58" i="2" s="1"/>
  <c r="U28" i="2"/>
  <c r="AF28" i="2" s="1"/>
  <c r="G45" i="2"/>
  <c r="G75" i="2" s="1"/>
  <c r="U58" i="2"/>
  <c r="V58" i="2"/>
  <c r="AG58" i="2" s="1"/>
  <c r="AF58" i="2"/>
  <c r="O58" i="2"/>
  <c r="K59" i="2"/>
  <c r="V44" i="2"/>
  <c r="AG44" i="2" s="1"/>
  <c r="S51" i="2"/>
  <c r="L59" i="2"/>
  <c r="D56" i="2" l="1"/>
  <c r="D60" i="2"/>
  <c r="X29" i="2"/>
  <c r="O59" i="2"/>
  <c r="P59" i="2"/>
  <c r="J89" i="2"/>
  <c r="G89" i="2"/>
  <c r="L70" i="2"/>
  <c r="D54" i="2"/>
  <c r="AC40" i="2"/>
  <c r="X40" i="2"/>
  <c r="Z40" i="2" s="1"/>
  <c r="X42" i="2"/>
  <c r="Z42" i="2" s="1"/>
  <c r="L56" i="2"/>
  <c r="L47" i="2"/>
  <c r="L49" i="2" s="1"/>
  <c r="L75" i="2"/>
  <c r="L22" i="2"/>
  <c r="V22" i="2" s="1"/>
  <c r="AG22" i="2" s="1"/>
  <c r="L17" i="2"/>
  <c r="V45" i="2"/>
  <c r="AG45" i="2" s="1"/>
  <c r="D75" i="2"/>
  <c r="D24" i="2"/>
  <c r="D22" i="2"/>
  <c r="D17" i="2"/>
  <c r="Q59" i="2"/>
  <c r="AB59" i="2" s="1"/>
  <c r="P42" i="2"/>
  <c r="L52" i="2"/>
  <c r="L54" i="2"/>
  <c r="R42" i="2"/>
  <c r="AC42" i="2" s="1"/>
  <c r="X59" i="2"/>
  <c r="F47" i="2"/>
  <c r="F56" i="2"/>
  <c r="P45" i="2"/>
  <c r="F54" i="2"/>
  <c r="F52" i="2"/>
  <c r="R59" i="2"/>
  <c r="AC59" i="2" s="1"/>
  <c r="S40" i="2"/>
  <c r="AD40" i="2" s="1"/>
  <c r="Q30" i="2"/>
  <c r="AB30" i="2" s="1"/>
  <c r="G94" i="2"/>
  <c r="K72" i="2"/>
  <c r="Y12" i="2"/>
  <c r="U12" i="2"/>
  <c r="AF12" i="2" s="1"/>
  <c r="V12" i="2"/>
  <c r="AG12" i="2" s="1"/>
  <c r="K89" i="2"/>
  <c r="Y29" i="2"/>
  <c r="U29" i="2"/>
  <c r="AF29" i="2" s="1"/>
  <c r="J56" i="2"/>
  <c r="T45" i="2"/>
  <c r="AE45" i="2" s="1"/>
  <c r="J60" i="2"/>
  <c r="J54" i="2"/>
  <c r="J47" i="2"/>
  <c r="J52" i="2"/>
  <c r="H89" i="2"/>
  <c r="R29" i="2"/>
  <c r="AC29" i="2" s="1"/>
  <c r="F90" i="2"/>
  <c r="F94" i="2"/>
  <c r="I56" i="2"/>
  <c r="I60" i="2"/>
  <c r="I54" i="2"/>
  <c r="I52" i="2"/>
  <c r="S45" i="2"/>
  <c r="AD45" i="2" s="1"/>
  <c r="I47" i="2"/>
  <c r="F72" i="2"/>
  <c r="P12" i="2"/>
  <c r="L90" i="2"/>
  <c r="V30" i="2"/>
  <c r="AG30" i="2" s="1"/>
  <c r="U45" i="2"/>
  <c r="AF45" i="2" s="1"/>
  <c r="K60" i="2"/>
  <c r="K47" i="2"/>
  <c r="K52" i="2"/>
  <c r="Y45" i="2"/>
  <c r="K56" i="2"/>
  <c r="K54" i="2"/>
  <c r="J22" i="2"/>
  <c r="U22" i="2" s="1"/>
  <c r="AF22" i="2" s="1"/>
  <c r="J26" i="2"/>
  <c r="U26" i="2" s="1"/>
  <c r="AF26" i="2" s="1"/>
  <c r="T15" i="2"/>
  <c r="AE15" i="2" s="1"/>
  <c r="J30" i="2"/>
  <c r="J24" i="2"/>
  <c r="J75" i="2"/>
  <c r="J17" i="2"/>
  <c r="U17" i="2" s="1"/>
  <c r="AF17" i="2" s="1"/>
  <c r="V59" i="2"/>
  <c r="AG59" i="2" s="1"/>
  <c r="Z59" i="2"/>
  <c r="P40" i="2"/>
  <c r="Q40" i="2"/>
  <c r="AB40" i="2" s="1"/>
  <c r="F89" i="2"/>
  <c r="P29" i="2"/>
  <c r="K75" i="2"/>
  <c r="E75" i="2"/>
  <c r="E30" i="2"/>
  <c r="P30" i="2" s="1"/>
  <c r="E24" i="2"/>
  <c r="O24" i="2" s="1"/>
  <c r="E22" i="2"/>
  <c r="O22" i="2" s="1"/>
  <c r="E17" i="2"/>
  <c r="O15" i="2"/>
  <c r="E26" i="2"/>
  <c r="O26" i="2" s="1"/>
  <c r="Q29" i="2"/>
  <c r="AB29" i="2" s="1"/>
  <c r="T40" i="2"/>
  <c r="AE40" i="2" s="1"/>
  <c r="P26" i="2"/>
  <c r="H84" i="2"/>
  <c r="R24" i="2"/>
  <c r="AC24" i="2" s="1"/>
  <c r="E72" i="2"/>
  <c r="Y24" i="2"/>
  <c r="U24" i="2"/>
  <c r="AF24" i="2" s="1"/>
  <c r="Q26" i="2"/>
  <c r="AB26" i="2" s="1"/>
  <c r="F75" i="2"/>
  <c r="H49" i="2"/>
  <c r="O29" i="2"/>
  <c r="E89" i="2"/>
  <c r="H95" i="2"/>
  <c r="K19" i="2"/>
  <c r="Y17" i="2"/>
  <c r="H72" i="2"/>
  <c r="R12" i="2"/>
  <c r="AC12" i="2" s="1"/>
  <c r="X12" i="2"/>
  <c r="Z12" i="2" s="1"/>
  <c r="G47" i="2"/>
  <c r="G52" i="2"/>
  <c r="G82" i="2" s="1"/>
  <c r="G56" i="2"/>
  <c r="R56" i="2" s="1"/>
  <c r="AC56" i="2" s="1"/>
  <c r="Q45" i="2"/>
  <c r="AB45" i="2" s="1"/>
  <c r="G60" i="2"/>
  <c r="R60" i="2" s="1"/>
  <c r="AC60" i="2" s="1"/>
  <c r="G54" i="2"/>
  <c r="X45" i="2"/>
  <c r="Z45" i="2" s="1"/>
  <c r="R45" i="2"/>
  <c r="AC45" i="2" s="1"/>
  <c r="S59" i="2"/>
  <c r="AD59" i="2" s="1"/>
  <c r="E54" i="2"/>
  <c r="O54" i="2" s="1"/>
  <c r="E52" i="2"/>
  <c r="O52" i="2" s="1"/>
  <c r="E56" i="2"/>
  <c r="O56" i="2" s="1"/>
  <c r="O45" i="2"/>
  <c r="E47" i="2"/>
  <c r="E60" i="2"/>
  <c r="O60" i="2" s="1"/>
  <c r="Q12" i="2"/>
  <c r="AB12" i="2" s="1"/>
  <c r="Q22" i="2"/>
  <c r="AB22" i="2" s="1"/>
  <c r="H70" i="2"/>
  <c r="R10" i="2"/>
  <c r="AC10" i="2" s="1"/>
  <c r="X10" i="2"/>
  <c r="Z10" i="2" s="1"/>
  <c r="H86" i="2"/>
  <c r="R26" i="2"/>
  <c r="AC26" i="2" s="1"/>
  <c r="L84" i="2"/>
  <c r="V24" i="2"/>
  <c r="AG24" i="2" s="1"/>
  <c r="F82" i="2"/>
  <c r="T42" i="2"/>
  <c r="AE42" i="2" s="1"/>
  <c r="U59" i="2"/>
  <c r="AF59" i="2" s="1"/>
  <c r="Y59" i="2"/>
  <c r="I70" i="2"/>
  <c r="S10" i="2"/>
  <c r="AD10" i="2" s="1"/>
  <c r="L89" i="2"/>
  <c r="V29" i="2"/>
  <c r="AG29" i="2" s="1"/>
  <c r="Z29" i="2"/>
  <c r="Y26" i="2"/>
  <c r="F70" i="2"/>
  <c r="Q10" i="2"/>
  <c r="AB10" i="2" s="1"/>
  <c r="P10" i="2"/>
  <c r="L86" i="2"/>
  <c r="V26" i="2"/>
  <c r="AG26" i="2" s="1"/>
  <c r="I89" i="2"/>
  <c r="S29" i="2"/>
  <c r="AD29" i="2" s="1"/>
  <c r="T29" i="2"/>
  <c r="AE29" i="2" s="1"/>
  <c r="R17" i="2"/>
  <c r="AC17" i="2" s="1"/>
  <c r="H77" i="2"/>
  <c r="H19" i="2"/>
  <c r="P15" i="2"/>
  <c r="I72" i="2"/>
  <c r="S12" i="2"/>
  <c r="AD12" i="2" s="1"/>
  <c r="H90" i="2"/>
  <c r="H94" i="2"/>
  <c r="R30" i="2"/>
  <c r="AC30" i="2"/>
  <c r="Q24" i="2"/>
  <c r="AB24" i="2" s="1"/>
  <c r="K82" i="2"/>
  <c r="Y22" i="2"/>
  <c r="Y42" i="2"/>
  <c r="U42" i="2"/>
  <c r="AF42" i="2" s="1"/>
  <c r="V42" i="2"/>
  <c r="AG42" i="2" s="1"/>
  <c r="G19" i="2"/>
  <c r="Q17" i="2"/>
  <c r="AB17" i="2" s="1"/>
  <c r="I75" i="2"/>
  <c r="I26" i="2"/>
  <c r="S15" i="2"/>
  <c r="AD15" i="2" s="1"/>
  <c r="I24" i="2"/>
  <c r="X24" i="2" s="1"/>
  <c r="Z24" i="2" s="1"/>
  <c r="I30" i="2"/>
  <c r="X30" i="2" s="1"/>
  <c r="Z30" i="2" s="1"/>
  <c r="X15" i="2"/>
  <c r="Z15" i="2" s="1"/>
  <c r="I22" i="2"/>
  <c r="I17" i="2"/>
  <c r="K90" i="2"/>
  <c r="K94" i="2"/>
  <c r="Y30" i="2"/>
  <c r="J72" i="2"/>
  <c r="T12" i="2"/>
  <c r="AE12" i="2" s="1"/>
  <c r="H82" i="2"/>
  <c r="R22" i="2"/>
  <c r="AC22" i="2" s="1"/>
  <c r="P17" i="2"/>
  <c r="F19" i="2"/>
  <c r="L82" i="2" l="1"/>
  <c r="L19" i="2"/>
  <c r="L79" i="2" s="1"/>
  <c r="L77" i="2"/>
  <c r="V52" i="2"/>
  <c r="AG52" i="2" s="1"/>
  <c r="D77" i="2"/>
  <c r="D19" i="2"/>
  <c r="D79" i="2" s="1"/>
  <c r="D82" i="2"/>
  <c r="D86" i="2"/>
  <c r="D84" i="2"/>
  <c r="D90" i="2"/>
  <c r="V17" i="2"/>
  <c r="AG17" i="2" s="1"/>
  <c r="I77" i="2"/>
  <c r="I19" i="2"/>
  <c r="S17" i="2"/>
  <c r="AD17" i="2" s="1"/>
  <c r="U47" i="2"/>
  <c r="AF47" i="2" s="1"/>
  <c r="Y47" i="2"/>
  <c r="K49" i="2"/>
  <c r="V47" i="2"/>
  <c r="AG47" i="2" s="1"/>
  <c r="P47" i="2"/>
  <c r="F49" i="2"/>
  <c r="F79" i="2" s="1"/>
  <c r="I82" i="2"/>
  <c r="S22" i="2"/>
  <c r="AD22" i="2" s="1"/>
  <c r="J86" i="2"/>
  <c r="T26" i="2"/>
  <c r="AE26" i="2" s="1"/>
  <c r="K95" i="2"/>
  <c r="U60" i="2"/>
  <c r="AF60" i="2" s="1"/>
  <c r="Y60" i="2"/>
  <c r="S56" i="2"/>
  <c r="AD56" i="2" s="1"/>
  <c r="T52" i="2"/>
  <c r="AE52" i="2" s="1"/>
  <c r="I86" i="2"/>
  <c r="S26" i="2"/>
  <c r="AD26" i="2" s="1"/>
  <c r="X54" i="2"/>
  <c r="Z54" i="2" s="1"/>
  <c r="Q54" i="2"/>
  <c r="AB54" i="2" s="1"/>
  <c r="T56" i="2"/>
  <c r="AE56" i="2" s="1"/>
  <c r="P95" i="2"/>
  <c r="X60" i="2"/>
  <c r="Z60" i="2" s="1"/>
  <c r="G95" i="2"/>
  <c r="Q60" i="2"/>
  <c r="AB60" i="2" s="1"/>
  <c r="Q19" i="2"/>
  <c r="AB19" i="2" s="1"/>
  <c r="R54" i="2"/>
  <c r="AC54" i="2" s="1"/>
  <c r="Q56" i="2"/>
  <c r="AB56" i="2" s="1"/>
  <c r="X56" i="2"/>
  <c r="Z56" i="2" s="1"/>
  <c r="X26" i="2"/>
  <c r="Z26" i="2" s="1"/>
  <c r="J82" i="2"/>
  <c r="T22" i="2"/>
  <c r="AE22" i="2"/>
  <c r="AE47" i="2"/>
  <c r="J49" i="2"/>
  <c r="F77" i="2"/>
  <c r="I90" i="2"/>
  <c r="I94" i="2"/>
  <c r="S30" i="2"/>
  <c r="AD30" i="2" s="1"/>
  <c r="X17" i="2"/>
  <c r="Z17" i="2" s="1"/>
  <c r="G84" i="2"/>
  <c r="Q52" i="2"/>
  <c r="AB52" i="2" s="1"/>
  <c r="X52" i="2"/>
  <c r="Z52" i="2" s="1"/>
  <c r="G86" i="2"/>
  <c r="E77" i="2"/>
  <c r="E19" i="2"/>
  <c r="P19" i="2" s="1"/>
  <c r="O17" i="2"/>
  <c r="Y54" i="2"/>
  <c r="U54" i="2"/>
  <c r="AF54" i="2" s="1"/>
  <c r="I49" i="2"/>
  <c r="S47" i="2"/>
  <c r="AD47" i="2" s="1"/>
  <c r="T54" i="2"/>
  <c r="AE54" i="2"/>
  <c r="R52" i="2"/>
  <c r="AC52" i="2" s="1"/>
  <c r="V54" i="2"/>
  <c r="AG54" i="2" s="1"/>
  <c r="I84" i="2"/>
  <c r="S24" i="2"/>
  <c r="AD24" i="2" s="1"/>
  <c r="H79" i="2"/>
  <c r="R19" i="2"/>
  <c r="AC19" i="2" s="1"/>
  <c r="Q47" i="2"/>
  <c r="AB47" i="2" s="1"/>
  <c r="X47" i="2"/>
  <c r="Z47" i="2" s="1"/>
  <c r="G49" i="2"/>
  <c r="R47" i="2"/>
  <c r="AC47" i="2" s="1"/>
  <c r="J77" i="2"/>
  <c r="J19" i="2"/>
  <c r="T17" i="2"/>
  <c r="AE17" i="2" s="1"/>
  <c r="Y56" i="2"/>
  <c r="U56" i="2"/>
  <c r="AF56" i="2"/>
  <c r="V56" i="2"/>
  <c r="AG56" i="2" s="1"/>
  <c r="P94" i="2"/>
  <c r="J95" i="2"/>
  <c r="T60" i="2"/>
  <c r="AE60" i="2" s="1"/>
  <c r="P52" i="2"/>
  <c r="E86" i="2"/>
  <c r="E84" i="2"/>
  <c r="E82" i="2"/>
  <c r="J90" i="2"/>
  <c r="J94" i="2"/>
  <c r="T30" i="2"/>
  <c r="AE30" i="2" s="1"/>
  <c r="U52" i="2"/>
  <c r="AF52" i="2" s="1"/>
  <c r="Y52" i="2"/>
  <c r="I95" i="2"/>
  <c r="S60" i="2"/>
  <c r="AD60" i="2" s="1"/>
  <c r="P56" i="2"/>
  <c r="G77" i="2"/>
  <c r="X22" i="2"/>
  <c r="Z22" i="2" s="1"/>
  <c r="E49" i="2"/>
  <c r="O49" i="2" s="1"/>
  <c r="O47" i="2"/>
  <c r="Y19" i="2"/>
  <c r="V19" i="2"/>
  <c r="AG19" i="2" s="1"/>
  <c r="K84" i="2"/>
  <c r="F86" i="2"/>
  <c r="S52" i="2"/>
  <c r="AD52" i="2" s="1"/>
  <c r="G90" i="2"/>
  <c r="P54" i="2"/>
  <c r="P24" i="2"/>
  <c r="U30" i="2"/>
  <c r="AF30" i="2" s="1"/>
  <c r="K86" i="2"/>
  <c r="P22" i="2"/>
  <c r="K77" i="2"/>
  <c r="O30" i="2"/>
  <c r="E90" i="2"/>
  <c r="V60" i="2"/>
  <c r="AG60" i="2" s="1"/>
  <c r="T24" i="2"/>
  <c r="AE24" i="2" s="1"/>
  <c r="J84" i="2"/>
  <c r="S54" i="2"/>
  <c r="AD54" i="2" s="1"/>
  <c r="F84" i="2"/>
  <c r="X49" i="2" l="1"/>
  <c r="Z49" i="2" s="1"/>
  <c r="Q49" i="2"/>
  <c r="AB49" i="2" s="1"/>
  <c r="S49" i="2"/>
  <c r="AD49" i="2" s="1"/>
  <c r="T49" i="2"/>
  <c r="AE49" i="2" s="1"/>
  <c r="J79" i="2"/>
  <c r="T19" i="2"/>
  <c r="AE19" i="2" s="1"/>
  <c r="E79" i="2"/>
  <c r="O19" i="2"/>
  <c r="P49" i="2"/>
  <c r="X19" i="2"/>
  <c r="Z19" i="2" s="1"/>
  <c r="I79" i="2"/>
  <c r="S19" i="2"/>
  <c r="AD19" i="2" s="1"/>
  <c r="U49" i="2"/>
  <c r="AF49" i="2" s="1"/>
  <c r="Y49" i="2"/>
  <c r="V49" i="2"/>
  <c r="AG49" i="2" s="1"/>
  <c r="R49" i="2"/>
  <c r="AC49" i="2" s="1"/>
  <c r="U19" i="2"/>
  <c r="AF19" i="2" s="1"/>
  <c r="G7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T39" authorId="0" shapeId="0" xr:uid="{2E89BDDD-CCF6-4F55-9666-CE3D442F51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R43" authorId="0" shapeId="0" xr:uid="{DC5AAD59-5AF3-4DEB-B008-C6F2FC76D9E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T47" authorId="0" shapeId="0" xr:uid="{E2E1A01F-7AF7-449B-A7A4-14CE972F5D0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AA434181-B00C-4386-860D-988B182F24C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P60" authorId="0" shapeId="0" xr:uid="{22290E9B-6AC8-4E20-8091-957267626DB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<sst xmlns="http://schemas.openxmlformats.org/spreadsheetml/2006/main" count="102" uniqueCount="41">
  <si>
    <t>การส่งออก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</si>
  <si>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</si>
  <si>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</si>
  <si>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</si>
  <si>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</si>
  <si>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</si>
  <si>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</si>
  <si>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</si>
  <si>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</si>
  <si>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</si>
  <si>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</si>
  <si>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อัตราขยายตัว</t>
  </si>
  <si>
    <t xml:space="preserve">หมายเหตุ : ปี 2567 เป็นตัวเลขเบื้องต้น </t>
  </si>
  <si>
    <t>มูลค่า : ล้านเหรียญสหรัฐ</t>
  </si>
  <si>
    <t>เฉลี่ย 62-66</t>
  </si>
  <si>
    <t>% CAGR</t>
  </si>
  <si>
    <t>67/เฉลี่ย 62-66</t>
  </si>
  <si>
    <t>ม.ค.</t>
  </si>
  <si>
    <t>ก.พ.</t>
  </si>
  <si>
    <t>ม.ค.-ก.พ.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</si>
  <si>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</si>
  <si>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</si>
  <si>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</si>
  <si>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</si>
  <si>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</si>
  <si>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</si>
  <si>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</si>
  <si>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</si>
  <si>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</si>
  <si>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</si>
  <si>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</si>
  <si>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</si>
  <si>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ต.ค.</t>
  </si>
  <si>
    <t>ม.ค.-ต.ค.</t>
  </si>
  <si>
    <t>พ.ย.</t>
  </si>
  <si>
    <t>ม.ค.-พ.ย.</t>
  </si>
  <si>
    <t>ธ.ค.</t>
  </si>
  <si>
    <t>ม.ค.-ธ.ค.</t>
  </si>
  <si>
    <t>61-65</t>
  </si>
  <si>
    <t>ส่งออกเฉลี่ย</t>
  </si>
  <si>
    <t>นำเข้าเฉลี่ย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</si>
</sst>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 ;[Red]\-0.00\ "/>
    <numFmt numFmtId="165" formatCode="#,##0.0"/>
    <numFmt numFmtId="166" formatCode="0.0_ ;[Red]\-0.0\ "/>
    <numFmt numFmtId="167" formatCode="#,##0.00_ ;[Red]\-#,##0.00\ "/>
    <numFmt numFmtId="168" formatCode="0.0"/>
  </numFmts>
  <fonts count="34" x14ac:knownFonts="1">
    <font>
      <sz val="14"/>
      <name val="AngsanaUPC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TH Sarabun New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sz val="12"/>
      <color theme="1"/>
      <name val="TH SarabunPSK"/>
      <family val="2"/>
    </font>
    <font>
      <b/>
      <sz val="12"/>
      <name val="TH Sarabun New"/>
      <family val="2"/>
    </font>
    <font>
      <b/>
      <sz val="12"/>
      <color theme="1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AngsanaUPC"/>
      <family val="1"/>
    </font>
    <font>
      <b/>
      <sz val="13"/>
      <name val="TH Sarabun New"/>
      <family val="2"/>
    </font>
    <font>
      <sz val="11"/>
      <name val="TH SarabunPSK"/>
      <family val="2"/>
    </font>
    <font>
      <b/>
      <sz val="13"/>
      <name val="THSarabunNew"/>
    </font>
    <font>
      <sz val="13"/>
      <name val="THSarabunNew"/>
    </font>
    <font>
      <b/>
      <sz val="11"/>
      <name val="THSarabunNew"/>
    </font>
    <font>
      <sz val="14"/>
      <name val="THSarabunNew"/>
    </font>
    <font>
      <sz val="14"/>
      <color theme="0" tint="-0.249977111117893"/>
      <name val="TH Sarabun New"/>
      <family val="2"/>
    </font>
    <font>
      <sz val="12"/>
      <name val="THSarabunNew"/>
    </font>
    <font>
      <sz val="12"/>
      <name val="AngsanaUPC"/>
      <family val="1"/>
    </font>
    <font>
      <sz val="14"/>
      <color theme="0" tint="-0.249977111117893"/>
      <name val="TH SarabunPSK"/>
      <family val="2"/>
    </font>
    <font>
      <b/>
      <sz val="14"/>
      <name val="TH Sarabun New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5" fillId="0" borderId="0"/>
    <xf numFmtId="0" fontId="20" fillId="0" borderId="0"/>
    <xf numFmtId="0" fontId="8" fillId="0" borderId="0"/>
  </cellStyleXfs>
  <cellXfs count="12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right" vertical="top"/>
    </xf>
    <xf numFmtId="0" fontId="6" fillId="0" borderId="0" xfId="0" applyFont="1"/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3" fillId="0" borderId="5" xfId="1" applyNumberFormat="1" applyFont="1" applyBorder="1" applyAlignment="1">
      <alignment vertical="center"/>
    </xf>
    <xf numFmtId="165" fontId="9" fillId="0" borderId="5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9" fillId="0" borderId="4" xfId="1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5" fontId="10" fillId="0" borderId="4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vertical="center"/>
    </xf>
    <xf numFmtId="165" fontId="11" fillId="0" borderId="4" xfId="1" applyNumberFormat="1" applyFont="1" applyBorder="1" applyAlignment="1">
      <alignment vertical="center"/>
    </xf>
    <xf numFmtId="165" fontId="7" fillId="0" borderId="4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7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165" fontId="13" fillId="0" borderId="4" xfId="0" applyNumberFormat="1" applyFont="1" applyBorder="1" applyAlignment="1">
      <alignment horizontal="right" vertical="center"/>
    </xf>
    <xf numFmtId="165" fontId="9" fillId="0" borderId="4" xfId="0" applyNumberFormat="1" applyFont="1" applyBorder="1" applyAlignment="1">
      <alignment horizontal="right" vertical="center"/>
    </xf>
    <xf numFmtId="165" fontId="13" fillId="0" borderId="6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165" fontId="3" fillId="0" borderId="6" xfId="1" applyNumberFormat="1" applyFont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/>
    </xf>
    <xf numFmtId="165" fontId="3" fillId="0" borderId="6" xfId="1" applyNumberFormat="1" applyFont="1" applyFill="1" applyBorder="1" applyAlignment="1">
      <alignment vertical="center"/>
    </xf>
    <xf numFmtId="165" fontId="7" fillId="0" borderId="7" xfId="1" applyNumberFormat="1" applyFont="1" applyBorder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67" fontId="3" fillId="0" borderId="0" xfId="1" applyNumberFormat="1" applyFont="1" applyBorder="1" applyAlignment="1">
      <alignment vertical="center"/>
    </xf>
    <xf numFmtId="167" fontId="7" fillId="0" borderId="0" xfId="1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0" fontId="6" fillId="0" borderId="0" xfId="2" applyFont="1" applyAlignment="1">
      <alignment horizontal="right" vertical="top"/>
    </xf>
    <xf numFmtId="0" fontId="16" fillId="0" borderId="0" xfId="2" applyFont="1"/>
    <xf numFmtId="0" fontId="17" fillId="0" borderId="0" xfId="0" applyFont="1"/>
    <xf numFmtId="1" fontId="21" fillId="0" borderId="0" xfId="0" applyNumberFormat="1" applyFont="1" applyAlignment="1">
      <alignment horizontal="center" vertical="center"/>
    </xf>
    <xf numFmtId="0" fontId="1" fillId="0" borderId="0" xfId="2" applyFont="1" applyAlignment="1">
      <alignment horizontal="center"/>
    </xf>
    <xf numFmtId="0" fontId="17" fillId="0" borderId="0" xfId="0" applyFont="1" applyAlignment="1">
      <alignment shrinkToFit="1"/>
    </xf>
    <xf numFmtId="165" fontId="6" fillId="0" borderId="0" xfId="0" applyNumberFormat="1" applyFont="1"/>
    <xf numFmtId="165" fontId="3" fillId="0" borderId="0" xfId="0" applyNumberFormat="1" applyFont="1"/>
    <xf numFmtId="165" fontId="22" fillId="0" borderId="0" xfId="0" applyNumberFormat="1" applyFont="1"/>
    <xf numFmtId="165" fontId="0" fillId="0" borderId="0" xfId="0" applyNumberFormat="1"/>
    <xf numFmtId="165" fontId="3" fillId="0" borderId="6" xfId="1" applyNumberFormat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vertical="center"/>
    </xf>
    <xf numFmtId="165" fontId="9" fillId="0" borderId="5" xfId="1" applyNumberFormat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vertical="center"/>
    </xf>
    <xf numFmtId="165" fontId="10" fillId="0" borderId="4" xfId="1" applyNumberFormat="1" applyFont="1" applyFill="1" applyBorder="1" applyAlignment="1">
      <alignment horizontal="center" vertical="center"/>
    </xf>
    <xf numFmtId="165" fontId="11" fillId="0" borderId="4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7" fillId="0" borderId="0" xfId="4" applyFont="1" applyAlignment="1">
      <alignment vertical="center"/>
    </xf>
    <xf numFmtId="16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4" applyFont="1" applyAlignment="1">
      <alignment horizontal="left" vertical="center"/>
    </xf>
    <xf numFmtId="0" fontId="29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164" fontId="29" fillId="0" borderId="0" xfId="0" applyNumberFormat="1" applyFont="1" applyAlignment="1">
      <alignment vertical="center"/>
    </xf>
    <xf numFmtId="165" fontId="3" fillId="0" borderId="10" xfId="0" applyNumberFormat="1" applyFont="1" applyBorder="1" applyAlignment="1">
      <alignment vertical="center"/>
    </xf>
    <xf numFmtId="168" fontId="3" fillId="0" borderId="10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5" xfId="1" applyNumberFormat="1" applyFont="1" applyBorder="1" applyAlignment="1">
      <alignment horizontal="right" vertical="center"/>
    </xf>
    <xf numFmtId="165" fontId="3" fillId="0" borderId="6" xfId="1" applyNumberFormat="1" applyFont="1" applyBorder="1" applyAlignment="1">
      <alignment horizontal="right" vertical="center"/>
    </xf>
    <xf numFmtId="165" fontId="3" fillId="0" borderId="6" xfId="1" applyNumberFormat="1" applyFont="1" applyFill="1" applyBorder="1" applyAlignment="1">
      <alignment horizontal="right" vertical="center"/>
    </xf>
    <xf numFmtId="165" fontId="3" fillId="0" borderId="4" xfId="1" applyNumberFormat="1" applyFont="1" applyBorder="1" applyAlignment="1">
      <alignment horizontal="right" vertical="center"/>
    </xf>
    <xf numFmtId="0" fontId="12" fillId="0" borderId="0" xfId="4" applyFont="1" applyAlignment="1">
      <alignment horizontal="left" vertical="center"/>
    </xf>
    <xf numFmtId="0" fontId="30" fillId="0" borderId="6" xfId="4" applyFont="1" applyBorder="1" applyAlignment="1">
      <alignment horizontal="left" vertical="center"/>
    </xf>
    <xf numFmtId="165" fontId="7" fillId="0" borderId="4" xfId="1" applyNumberFormat="1" applyFont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27" fillId="0" borderId="6" xfId="4" applyFont="1" applyBorder="1" applyAlignment="1">
      <alignment horizontal="left" vertical="center"/>
    </xf>
    <xf numFmtId="165" fontId="7" fillId="0" borderId="4" xfId="1" applyNumberFormat="1" applyFont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0" fontId="3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3" fillId="0" borderId="0" xfId="4" applyFont="1" applyAlignment="1">
      <alignment horizontal="left" vertical="center"/>
    </xf>
    <xf numFmtId="165" fontId="3" fillId="0" borderId="6" xfId="1" applyNumberFormat="1" applyFont="1" applyFill="1" applyBorder="1" applyAlignment="1">
      <alignment horizontal="right" vertical="center" wrapText="1"/>
    </xf>
    <xf numFmtId="165" fontId="3" fillId="0" borderId="6" xfId="1" applyNumberFormat="1" applyFont="1" applyBorder="1" applyAlignment="1">
      <alignment horizontal="right" vertical="center" wrapText="1"/>
    </xf>
    <xf numFmtId="165" fontId="3" fillId="0" borderId="4" xfId="1" applyNumberFormat="1" applyFont="1" applyFill="1" applyBorder="1" applyAlignment="1">
      <alignment horizontal="right" vertical="center"/>
    </xf>
    <xf numFmtId="165" fontId="7" fillId="0" borderId="7" xfId="1" applyNumberFormat="1" applyFont="1" applyBorder="1" applyAlignment="1">
      <alignment horizontal="right" vertical="center"/>
    </xf>
    <xf numFmtId="165" fontId="7" fillId="0" borderId="7" xfId="1" applyNumberFormat="1" applyFont="1" applyFill="1" applyBorder="1" applyAlignment="1">
      <alignment horizontal="right" vertical="center"/>
    </xf>
    <xf numFmtId="165" fontId="7" fillId="0" borderId="9" xfId="0" applyNumberFormat="1" applyFont="1" applyBorder="1" applyAlignment="1">
      <alignment vertical="center"/>
    </xf>
    <xf numFmtId="168" fontId="7" fillId="0" borderId="9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1" xfId="1" applyNumberFormat="1" applyFont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2" applyFont="1" applyFill="1" applyAlignment="1">
      <alignment horizontal="center"/>
    </xf>
    <xf numFmtId="0" fontId="12" fillId="0" borderId="0" xfId="0" applyFont="1" applyAlignment="1">
      <alignment horizontal="center"/>
    </xf>
    <xf numFmtId="165" fontId="3" fillId="2" borderId="0" xfId="0" applyNumberFormat="1" applyFont="1" applyFill="1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8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26CC9226-1E42-48F0-B914-77C668C2D543}"/>
    <cellStyle name="Normal 4" xfId="3" xr:uid="{00000000-0005-0000-0000-000002000000}"/>
    <cellStyle name="Normal_tarctr5002" xfId="2" xr:uid="{00000000-0005-0000-0000-000003000000}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7548-B539-4A2B-9EF4-CDDC4E9A8514}">
  <sheetPr>
    <tabColor rgb="FFFF0000"/>
    <pageSetUpPr fitToPage="1"/>
  </sheetPr>
  <dimension ref="A1:AK95"/>
  <sheetViews>
    <sheetView tabSelected="1" view="pageBreakPreview" topLeftCell="C69" zoomScale="110" zoomScaleNormal="130" zoomScaleSheetLayoutView="110" zoomScalePageLayoutView="106" workbookViewId="0">
      <selection activeCell="AZ18" sqref="AZ18"/>
    </sheetView>
  </sheetViews>
  <sheetFormatPr defaultColWidth="9" defaultRowHeight="10.95" customHeight="1" x14ac:dyDescent="0.6"/>
  <cols>
    <col min="1" max="1" width="3.375" style="67" hidden="1" customWidth="1"/>
    <col min="2" max="2" width="3.375" style="73" hidden="1" customWidth="1"/>
    <col min="3" max="3" width="7.625" style="48" customWidth="1"/>
    <col min="4" max="5" width="9" hidden="1" customWidth="1"/>
    <col min="6" max="6" width="9.375" hidden="1" customWidth="1"/>
    <col min="7" max="10" width="11.25" customWidth="1"/>
    <col min="11" max="11" width="11.25" style="115" customWidth="1"/>
    <col min="12" max="12" width="11.25" customWidth="1"/>
    <col min="13" max="13" width="2" customWidth="1"/>
    <col min="14" max="14" width="6.375" hidden="1" customWidth="1"/>
    <col min="15" max="15" width="6.625" hidden="1" customWidth="1"/>
    <col min="16" max="16" width="7.625" hidden="1" customWidth="1"/>
    <col min="17" max="18" width="8.125" customWidth="1"/>
    <col min="19" max="19" width="8.375" customWidth="1"/>
    <col min="20" max="21" width="8.625" customWidth="1"/>
    <col min="22" max="22" width="8.5" customWidth="1"/>
    <col min="23" max="23" width="1.625" style="74" hidden="1" customWidth="1"/>
    <col min="24" max="24" width="10.625" style="109" hidden="1" customWidth="1"/>
    <col min="25" max="25" width="8.375" style="109" hidden="1" customWidth="1"/>
    <col min="26" max="26" width="0" style="109" hidden="1" customWidth="1"/>
    <col min="27" max="27" width="2.375" style="109" hidden="1" customWidth="1"/>
    <col min="28" max="30" width="15.25" style="110" hidden="1" customWidth="1"/>
    <col min="31" max="33" width="15.25" style="111" hidden="1" customWidth="1"/>
    <col min="34" max="37" width="12.375" hidden="1" customWidth="1"/>
    <col min="38" max="49" width="0" hidden="1" customWidth="1"/>
  </cols>
  <sheetData>
    <row r="1" spans="1:33" s="72" customFormat="1" ht="13.95" customHeight="1" x14ac:dyDescent="0.6">
      <c r="A1" s="67"/>
      <c r="B1" s="68"/>
      <c r="C1" s="116" t="s">
        <v>0</v>
      </c>
      <c r="D1" s="116"/>
      <c r="E1" s="116"/>
      <c r="F1" s="116"/>
      <c r="G1" s="116"/>
      <c r="H1" s="116"/>
      <c r="I1" s="116"/>
      <c r="J1" s="116"/>
      <c r="K1" s="116"/>
      <c r="L1" s="116"/>
      <c r="M1" s="1"/>
      <c r="N1" s="117" t="s">
        <v>11</v>
      </c>
      <c r="O1" s="117"/>
      <c r="P1" s="117"/>
      <c r="Q1" s="117"/>
      <c r="R1" s="117"/>
      <c r="S1" s="117"/>
      <c r="T1" s="117"/>
      <c r="U1" s="117"/>
      <c r="V1" s="117"/>
      <c r="W1" s="69"/>
      <c r="X1" s="70"/>
      <c r="Y1" s="70"/>
      <c r="Z1" s="70"/>
      <c r="AA1" s="70"/>
      <c r="AB1" s="71"/>
      <c r="AC1" s="71"/>
      <c r="AD1" s="71"/>
      <c r="AE1" s="71"/>
      <c r="AF1" s="71"/>
      <c r="AG1" s="71"/>
    </row>
    <row r="2" spans="1:33" s="66" customFormat="1" ht="13.95" customHeight="1" x14ac:dyDescent="0.6">
      <c r="A2" s="67"/>
      <c r="B2" s="68"/>
      <c r="C2" s="118" t="s">
        <v>13</v>
      </c>
      <c r="D2" s="118"/>
      <c r="E2" s="118"/>
      <c r="F2" s="118"/>
      <c r="G2" s="118"/>
      <c r="H2" s="118"/>
      <c r="I2" s="118"/>
      <c r="J2" s="118"/>
      <c r="K2" s="118"/>
      <c r="L2" s="118"/>
      <c r="M2" s="2"/>
      <c r="N2" s="3"/>
      <c r="O2" s="119" t="s">
        <v>1</v>
      </c>
      <c r="P2" s="119"/>
      <c r="Q2" s="119"/>
      <c r="R2" s="119"/>
      <c r="S2" s="119"/>
      <c r="T2" s="119"/>
      <c r="U2" s="119"/>
      <c r="V2" s="119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s="78" customFormat="1" ht="10.95" customHeight="1" x14ac:dyDescent="0.5">
      <c r="A3" s="67"/>
      <c r="B3" s="73"/>
      <c r="C3" s="4"/>
      <c r="D3" s="5">
        <v>2559</v>
      </c>
      <c r="E3" s="5">
        <v>2560</v>
      </c>
      <c r="F3" s="5">
        <v>2561</v>
      </c>
      <c r="G3" s="5">
        <v>2562</v>
      </c>
      <c r="H3" s="5">
        <v>2563</v>
      </c>
      <c r="I3" s="5">
        <v>2564</v>
      </c>
      <c r="J3" s="6">
        <v>2565</v>
      </c>
      <c r="K3" s="6">
        <v>2566</v>
      </c>
      <c r="L3" s="6">
        <v>2567</v>
      </c>
      <c r="M3" s="7"/>
      <c r="N3" s="5">
        <v>2559</v>
      </c>
      <c r="O3" s="5">
        <v>2560</v>
      </c>
      <c r="P3" s="8">
        <v>2561</v>
      </c>
      <c r="Q3" s="8">
        <v>2562</v>
      </c>
      <c r="R3" s="8">
        <v>2563</v>
      </c>
      <c r="S3" s="8">
        <v>2564</v>
      </c>
      <c r="T3" s="8">
        <v>2565</v>
      </c>
      <c r="U3" s="8">
        <v>2566</v>
      </c>
      <c r="V3" s="8">
        <v>2567</v>
      </c>
      <c r="W3" s="74"/>
      <c r="X3" s="75" t="s">
        <v>14</v>
      </c>
      <c r="Y3" s="76" t="s">
        <v>15</v>
      </c>
      <c r="Z3" s="76" t="s">
        <v>16</v>
      </c>
      <c r="AA3" s="77"/>
      <c r="AB3" s="5">
        <v>2562</v>
      </c>
      <c r="AC3" s="5">
        <v>2563</v>
      </c>
      <c r="AD3" s="5">
        <v>2564</v>
      </c>
      <c r="AE3" s="6">
        <v>2565</v>
      </c>
      <c r="AF3" s="6">
        <v>2566</v>
      </c>
      <c r="AG3" s="6">
        <v>2567</v>
      </c>
    </row>
    <row r="4" spans="1:33" ht="10.95" customHeight="1" x14ac:dyDescent="0.5">
      <c r="B4" s="73">
        <v>1</v>
      </c>
      <c r="C4" s="9" t="s">
        <v>17</v>
      </c>
      <c r="D4" s="10">
        <v>15692.45</v>
      </c>
      <c r="E4" s="11">
        <v>17094.060000000001</v>
      </c>
      <c r="F4" s="10">
        <v>20181.18</v>
      </c>
      <c r="G4" s="10">
        <v>18990.599999999999</v>
      </c>
      <c r="H4" s="10">
        <v>19673.357582000001</v>
      </c>
      <c r="I4" s="10">
        <v>19767.34</v>
      </c>
      <c r="J4" s="12">
        <v>21229.46</v>
      </c>
      <c r="K4" s="34">
        <v>20610.43</v>
      </c>
      <c r="L4" s="12">
        <v>22260</v>
      </c>
      <c r="M4" s="13"/>
      <c r="N4" s="14">
        <v>-9.001474653415853</v>
      </c>
      <c r="O4" s="15">
        <f t="shared" ref="O4:V19" si="0">((E4/D4)-1)*100</f>
        <v>8.9317474326825916</v>
      </c>
      <c r="P4" s="15">
        <f t="shared" si="0"/>
        <v>18.05960667038724</v>
      </c>
      <c r="Q4" s="15">
        <f t="shared" si="0"/>
        <v>-5.89945682066163</v>
      </c>
      <c r="R4" s="15">
        <f t="shared" si="0"/>
        <v>3.5952396554084665</v>
      </c>
      <c r="S4" s="15">
        <f t="shared" si="0"/>
        <v>0.47771417567272767</v>
      </c>
      <c r="T4" s="15">
        <f t="shared" si="0"/>
        <v>7.3966451733010086</v>
      </c>
      <c r="U4" s="15">
        <f t="shared" si="0"/>
        <v>-2.9159008283771604</v>
      </c>
      <c r="V4" s="15">
        <f t="shared" si="0"/>
        <v>8.0035690667298098</v>
      </c>
      <c r="W4" s="79"/>
      <c r="X4" s="80">
        <f>AVERAGE(G4:K4)</f>
        <v>20054.237516399997</v>
      </c>
      <c r="Y4" s="81">
        <f>(((K4/G4)^(1/4))-1)*100</f>
        <v>2.0674093108221658</v>
      </c>
      <c r="Z4" s="80">
        <f>((L4/X4)-1)*100</f>
        <v>10.998984537787448</v>
      </c>
      <c r="AA4" s="82"/>
      <c r="AB4" s="83" t="str">
        <f t="shared" ref="AB4:AG19" si="1">CONCATENATE(TEXT(G4,"0,00.0")," (",TEXT(Q4,"0.0"),"%)")</f>
        <v>18,990.6 (-5.9%)</v>
      </c>
      <c r="AC4" s="83" t="str">
        <f t="shared" si="1"/>
        <v>19,673.4 (3.6%)</v>
      </c>
      <c r="AD4" s="83" t="str">
        <f t="shared" si="1"/>
        <v>19,767.3 (0.5%)</v>
      </c>
      <c r="AE4" s="84" t="str">
        <f t="shared" si="1"/>
        <v>21,229.5 (7.4%)</v>
      </c>
      <c r="AF4" s="85" t="str">
        <f t="shared" si="1"/>
        <v>20,610.4 (-2.9%)</v>
      </c>
      <c r="AG4" s="84" t="str">
        <f t="shared" si="1"/>
        <v>22,260.0 (8.0%)</v>
      </c>
    </row>
    <row r="5" spans="1:33" ht="10.95" customHeight="1" x14ac:dyDescent="0.5">
      <c r="B5" s="73">
        <v>2</v>
      </c>
      <c r="C5" s="9" t="s">
        <v>18</v>
      </c>
      <c r="D5" s="16">
        <v>18981.84</v>
      </c>
      <c r="E5" s="17">
        <v>18436.96</v>
      </c>
      <c r="F5" s="16">
        <v>20456.11</v>
      </c>
      <c r="G5" s="16">
        <v>21612.21</v>
      </c>
      <c r="H5" s="16">
        <v>20789.884862999999</v>
      </c>
      <c r="I5" s="16">
        <v>20204.48</v>
      </c>
      <c r="J5" s="12">
        <v>23497.88</v>
      </c>
      <c r="K5" s="34">
        <v>22567.14</v>
      </c>
      <c r="L5" s="12">
        <v>23418.78</v>
      </c>
      <c r="M5" s="13"/>
      <c r="N5" s="18">
        <v>10.238464848779461</v>
      </c>
      <c r="O5" s="19">
        <f t="shared" si="0"/>
        <v>-2.8705330990041023</v>
      </c>
      <c r="P5" s="19">
        <f t="shared" si="0"/>
        <v>10.951642787097239</v>
      </c>
      <c r="Q5" s="19">
        <f t="shared" si="0"/>
        <v>5.6516121589099688</v>
      </c>
      <c r="R5" s="19">
        <f t="shared" si="0"/>
        <v>-3.8049099883815662</v>
      </c>
      <c r="S5" s="19">
        <f t="shared" si="0"/>
        <v>-2.8158158010862855</v>
      </c>
      <c r="T5" s="19">
        <f t="shared" si="0"/>
        <v>16.300345269959937</v>
      </c>
      <c r="U5" s="19">
        <f t="shared" si="0"/>
        <v>-3.9609530732134246</v>
      </c>
      <c r="V5" s="19">
        <f t="shared" si="0"/>
        <v>3.7738056306647616</v>
      </c>
      <c r="W5" s="79"/>
      <c r="X5" s="80">
        <f>AVERAGE(G5:K5)</f>
        <v>21734.318972600002</v>
      </c>
      <c r="Y5" s="81">
        <f t="shared" ref="Y5:Y29" si="2">(((K5/G5)^(1/4))-1)*100</f>
        <v>1.0867737754867379</v>
      </c>
      <c r="Z5" s="80">
        <f t="shared" ref="Z5:Z29" si="3">((L5/X5)-1)*100</f>
        <v>7.7502360645556045</v>
      </c>
      <c r="AA5" s="82"/>
      <c r="AB5" s="86" t="str">
        <f t="shared" si="1"/>
        <v>21,612.2 (5.7%)</v>
      </c>
      <c r="AC5" s="86" t="str">
        <f t="shared" si="1"/>
        <v>20,789.9 (-3.8%)</v>
      </c>
      <c r="AD5" s="86" t="str">
        <f t="shared" si="1"/>
        <v>20,204.5 (-2.8%)</v>
      </c>
      <c r="AE5" s="84" t="str">
        <f t="shared" si="1"/>
        <v>23,497.9 (16.3%)</v>
      </c>
      <c r="AF5" s="85" t="str">
        <f t="shared" si="1"/>
        <v>22,567.1 (-4.0%)</v>
      </c>
      <c r="AG5" s="84" t="str">
        <f t="shared" si="1"/>
        <v>23,418.8 (3.8%)</v>
      </c>
    </row>
    <row r="6" spans="1:33" ht="10.95" hidden="1" customHeight="1" x14ac:dyDescent="0.5">
      <c r="A6" s="87">
        <v>2</v>
      </c>
      <c r="B6" s="88"/>
      <c r="C6" s="20" t="s">
        <v>19</v>
      </c>
      <c r="D6" s="21">
        <f t="shared" ref="D6:L6" si="4">+D4+D5</f>
        <v>34674.29</v>
      </c>
      <c r="E6" s="22">
        <f t="shared" si="4"/>
        <v>35531.020000000004</v>
      </c>
      <c r="F6" s="21">
        <f t="shared" si="4"/>
        <v>40637.29</v>
      </c>
      <c r="G6" s="21">
        <f t="shared" si="4"/>
        <v>40602.81</v>
      </c>
      <c r="H6" s="21">
        <f t="shared" si="4"/>
        <v>40463.242444999996</v>
      </c>
      <c r="I6" s="21">
        <f t="shared" si="4"/>
        <v>39971.82</v>
      </c>
      <c r="J6" s="23">
        <f t="shared" si="4"/>
        <v>44727.34</v>
      </c>
      <c r="K6" s="23">
        <f t="shared" si="4"/>
        <v>43177.57</v>
      </c>
      <c r="L6" s="23">
        <f t="shared" si="4"/>
        <v>45678.78</v>
      </c>
      <c r="M6" s="24"/>
      <c r="N6" s="25">
        <v>0.61128227388766998</v>
      </c>
      <c r="O6" s="26">
        <f t="shared" si="0"/>
        <v>2.4707932015334721</v>
      </c>
      <c r="P6" s="26">
        <f t="shared" si="0"/>
        <v>14.371301471221475</v>
      </c>
      <c r="Q6" s="26">
        <f t="shared" si="0"/>
        <v>-8.4848177622087739E-2</v>
      </c>
      <c r="R6" s="26">
        <f t="shared" si="0"/>
        <v>-0.34373865995974695</v>
      </c>
      <c r="S6" s="26">
        <f t="shared" si="0"/>
        <v>-1.2144910177872337</v>
      </c>
      <c r="T6" s="26">
        <f t="shared" si="0"/>
        <v>11.897181564412129</v>
      </c>
      <c r="U6" s="26">
        <f t="shared" si="0"/>
        <v>-3.464927715352617</v>
      </c>
      <c r="V6" s="26">
        <f t="shared" si="0"/>
        <v>5.7928456835342867</v>
      </c>
      <c r="W6" s="79"/>
      <c r="X6" s="80">
        <f t="shared" ref="X6:X29" si="5">AVERAGE(G6:K6)</f>
        <v>41788.556488999995</v>
      </c>
      <c r="Y6" s="81">
        <f t="shared" si="2"/>
        <v>1.5489708787494338</v>
      </c>
      <c r="Z6" s="80">
        <f t="shared" si="3"/>
        <v>9.3093034022939456</v>
      </c>
      <c r="AA6" s="82"/>
      <c r="AB6" s="89" t="str">
        <f t="shared" si="1"/>
        <v>40,602.8 (-0.1%)</v>
      </c>
      <c r="AC6" s="89" t="str">
        <f t="shared" si="1"/>
        <v>40,463.2 (-0.3%)</v>
      </c>
      <c r="AD6" s="89" t="str">
        <f t="shared" si="1"/>
        <v>39,971.8 (-1.2%)</v>
      </c>
      <c r="AE6" s="90" t="str">
        <f t="shared" si="1"/>
        <v>44,727.3 (11.9%)</v>
      </c>
      <c r="AF6" s="90" t="str">
        <f t="shared" si="1"/>
        <v>43,177.6 (-3.5%)</v>
      </c>
      <c r="AG6" s="90" t="str">
        <f t="shared" si="1"/>
        <v>45,678.8 (5.8%)</v>
      </c>
    </row>
    <row r="7" spans="1:33" ht="10.95" customHeight="1" x14ac:dyDescent="0.5">
      <c r="B7" s="73">
        <v>3</v>
      </c>
      <c r="C7" s="9" t="s">
        <v>20</v>
      </c>
      <c r="D7" s="16">
        <v>19170.189999999999</v>
      </c>
      <c r="E7" s="17">
        <v>20895.57</v>
      </c>
      <c r="F7" s="16">
        <v>22649.759999999998</v>
      </c>
      <c r="G7" s="16">
        <v>21507.62</v>
      </c>
      <c r="H7" s="16">
        <v>22362.291251999999</v>
      </c>
      <c r="I7" s="16">
        <v>24146.25</v>
      </c>
      <c r="J7" s="12">
        <v>28879.71</v>
      </c>
      <c r="K7" s="34">
        <v>28004.73</v>
      </c>
      <c r="L7" s="12">
        <v>25074.89</v>
      </c>
      <c r="M7" s="13"/>
      <c r="N7" s="18">
        <v>1.5889477407679209</v>
      </c>
      <c r="O7" s="19">
        <f t="shared" si="0"/>
        <v>9.0003281135972113</v>
      </c>
      <c r="P7" s="19">
        <f t="shared" si="0"/>
        <v>8.3950330141747678</v>
      </c>
      <c r="Q7" s="19">
        <f t="shared" si="0"/>
        <v>-5.042614138074752</v>
      </c>
      <c r="R7" s="19">
        <f t="shared" si="0"/>
        <v>3.9738067345433947</v>
      </c>
      <c r="S7" s="19">
        <f t="shared" si="0"/>
        <v>7.9775311389008507</v>
      </c>
      <c r="T7" s="19">
        <f t="shared" si="0"/>
        <v>19.603292436713772</v>
      </c>
      <c r="U7" s="19">
        <f t="shared" si="0"/>
        <v>-3.0297395645593417</v>
      </c>
      <c r="V7" s="19">
        <f t="shared" si="0"/>
        <v>-10.461946963959301</v>
      </c>
      <c r="W7" s="79"/>
      <c r="X7" s="80">
        <f t="shared" si="5"/>
        <v>24980.120250399996</v>
      </c>
      <c r="Y7" s="81">
        <f t="shared" si="2"/>
        <v>6.8217672938058138</v>
      </c>
      <c r="Z7" s="80">
        <f t="shared" si="3"/>
        <v>0.3793806781153819</v>
      </c>
      <c r="AA7" s="82"/>
      <c r="AB7" s="86" t="str">
        <f t="shared" si="1"/>
        <v>21,507.6 (-5.0%)</v>
      </c>
      <c r="AC7" s="86" t="str">
        <f t="shared" si="1"/>
        <v>22,362.3 (4.0%)</v>
      </c>
      <c r="AD7" s="86" t="str">
        <f t="shared" si="1"/>
        <v>24,146.3 (8.0%)</v>
      </c>
      <c r="AE7" s="84" t="str">
        <f t="shared" si="1"/>
        <v>28,879.7 (19.6%)</v>
      </c>
      <c r="AF7" s="85" t="str">
        <f t="shared" si="1"/>
        <v>28,004.7 (-3.0%)</v>
      </c>
      <c r="AG7" s="84" t="str">
        <f t="shared" si="1"/>
        <v>25,074.9 (-10.5%)</v>
      </c>
    </row>
    <row r="8" spans="1:33" ht="10.95" customHeight="1" x14ac:dyDescent="0.5">
      <c r="A8" s="91"/>
      <c r="B8" s="92"/>
      <c r="C8" s="27" t="s">
        <v>2</v>
      </c>
      <c r="D8" s="21">
        <f t="shared" ref="D8:L8" si="6">+D4+D5+D7</f>
        <v>53844.479999999996</v>
      </c>
      <c r="E8" s="22">
        <f t="shared" si="6"/>
        <v>56426.590000000004</v>
      </c>
      <c r="F8" s="21">
        <f t="shared" si="6"/>
        <v>63287.05</v>
      </c>
      <c r="G8" s="21">
        <f t="shared" si="6"/>
        <v>62110.429999999993</v>
      </c>
      <c r="H8" s="21">
        <f t="shared" si="6"/>
        <v>62825.533696999992</v>
      </c>
      <c r="I8" s="21">
        <f t="shared" si="6"/>
        <v>64118.07</v>
      </c>
      <c r="J8" s="21">
        <f t="shared" si="6"/>
        <v>73607.049999999988</v>
      </c>
      <c r="K8" s="23">
        <f t="shared" si="6"/>
        <v>71182.3</v>
      </c>
      <c r="L8" s="21">
        <f t="shared" si="6"/>
        <v>70753.67</v>
      </c>
      <c r="M8" s="24"/>
      <c r="N8" s="25">
        <v>0.95719482348679552</v>
      </c>
      <c r="O8" s="26">
        <f t="shared" si="0"/>
        <v>4.7954962142823243</v>
      </c>
      <c r="P8" s="26">
        <f t="shared" si="0"/>
        <v>12.15820413744655</v>
      </c>
      <c r="Q8" s="26">
        <f t="shared" si="0"/>
        <v>-1.8591797216018335</v>
      </c>
      <c r="R8" s="26">
        <f t="shared" si="0"/>
        <v>1.1513423703555015</v>
      </c>
      <c r="S8" s="26">
        <f t="shared" si="0"/>
        <v>2.0573423366903043</v>
      </c>
      <c r="T8" s="26">
        <f t="shared" si="0"/>
        <v>14.799228984902356</v>
      </c>
      <c r="U8" s="26">
        <f t="shared" si="0"/>
        <v>-3.2941817393849937</v>
      </c>
      <c r="V8" s="26">
        <f t="shared" si="0"/>
        <v>-0.60215812076879205</v>
      </c>
      <c r="W8" s="79"/>
      <c r="X8" s="80">
        <f t="shared" si="5"/>
        <v>66768.676739399991</v>
      </c>
      <c r="Y8" s="81">
        <f t="shared" si="2"/>
        <v>3.4670031317050043</v>
      </c>
      <c r="Z8" s="80">
        <f t="shared" si="3"/>
        <v>5.9683574023093877</v>
      </c>
      <c r="AA8" s="82"/>
      <c r="AB8" s="93" t="str">
        <f t="shared" si="1"/>
        <v>62,110.4 (-1.9%)</v>
      </c>
      <c r="AC8" s="93" t="str">
        <f t="shared" si="1"/>
        <v>62,825.5 (1.2%)</v>
      </c>
      <c r="AD8" s="93" t="str">
        <f t="shared" si="1"/>
        <v>64,118.1 (2.1%)</v>
      </c>
      <c r="AE8" s="93" t="str">
        <f t="shared" si="1"/>
        <v>73,607.1 (14.8%)</v>
      </c>
      <c r="AF8" s="94" t="str">
        <f t="shared" si="1"/>
        <v>71,182.3 (-3.3%)</v>
      </c>
      <c r="AG8" s="93" t="str">
        <f t="shared" si="1"/>
        <v>70,753.7 (-0.6%)</v>
      </c>
    </row>
    <row r="9" spans="1:33" ht="10.95" customHeight="1" x14ac:dyDescent="0.5">
      <c r="B9" s="73">
        <v>4</v>
      </c>
      <c r="C9" s="9" t="s">
        <v>21</v>
      </c>
      <c r="D9" s="16">
        <v>15609.27</v>
      </c>
      <c r="E9" s="17">
        <v>16861.53</v>
      </c>
      <c r="F9" s="16">
        <v>19082.490000000002</v>
      </c>
      <c r="G9" s="16">
        <v>18554.259999999998</v>
      </c>
      <c r="H9" s="16">
        <v>18952.647567</v>
      </c>
      <c r="I9" s="16">
        <v>21404.1</v>
      </c>
      <c r="J9" s="12">
        <v>23537.97</v>
      </c>
      <c r="K9" s="34">
        <v>21803.47</v>
      </c>
      <c r="L9" s="12">
        <v>23257.200000000001</v>
      </c>
      <c r="M9" s="13"/>
      <c r="N9" s="18">
        <v>-7.5968857332627815</v>
      </c>
      <c r="O9" s="19">
        <f t="shared" si="0"/>
        <v>8.0225404519237422</v>
      </c>
      <c r="P9" s="19">
        <f t="shared" si="0"/>
        <v>13.171758434732816</v>
      </c>
      <c r="Q9" s="19">
        <f t="shared" si="0"/>
        <v>-2.7681397972696642</v>
      </c>
      <c r="R9" s="19">
        <f t="shared" si="0"/>
        <v>2.1471487787710242</v>
      </c>
      <c r="S9" s="19">
        <f t="shared" si="0"/>
        <v>12.934617310504004</v>
      </c>
      <c r="T9" s="19">
        <f t="shared" si="0"/>
        <v>9.9694451063114151</v>
      </c>
      <c r="U9" s="19">
        <f t="shared" si="0"/>
        <v>-7.3689447305778755</v>
      </c>
      <c r="V9" s="19">
        <f t="shared" si="0"/>
        <v>6.6674249557524545</v>
      </c>
      <c r="W9" s="79"/>
      <c r="X9" s="80">
        <f t="shared" si="5"/>
        <v>20850.4895134</v>
      </c>
      <c r="Y9" s="81">
        <f t="shared" si="2"/>
        <v>4.1167239835028013</v>
      </c>
      <c r="Z9" s="80">
        <f t="shared" si="3"/>
        <v>11.542704956894557</v>
      </c>
      <c r="AA9" s="82"/>
      <c r="AB9" s="86" t="str">
        <f t="shared" si="1"/>
        <v>18,554.3 (-2.8%)</v>
      </c>
      <c r="AC9" s="86" t="str">
        <f t="shared" si="1"/>
        <v>18,952.6 (2.1%)</v>
      </c>
      <c r="AD9" s="86" t="str">
        <f t="shared" si="1"/>
        <v>21,404.1 (12.9%)</v>
      </c>
      <c r="AE9" s="84" t="str">
        <f t="shared" si="1"/>
        <v>23,538.0 (10.0%)</v>
      </c>
      <c r="AF9" s="85" t="str">
        <f t="shared" si="1"/>
        <v>21,803.5 (-7.4%)</v>
      </c>
      <c r="AG9" s="84" t="str">
        <f t="shared" si="1"/>
        <v>23,257.2 (6.7%)</v>
      </c>
    </row>
    <row r="10" spans="1:33" ht="10.95" hidden="1" customHeight="1" x14ac:dyDescent="0.5">
      <c r="A10" s="87">
        <v>4</v>
      </c>
      <c r="B10" s="95"/>
      <c r="C10" s="20" t="s">
        <v>22</v>
      </c>
      <c r="D10" s="21">
        <f t="shared" ref="D10:L10" si="7">+D8+D9</f>
        <v>69453.75</v>
      </c>
      <c r="E10" s="22">
        <f t="shared" si="7"/>
        <v>73288.12</v>
      </c>
      <c r="F10" s="21">
        <f t="shared" si="7"/>
        <v>82369.540000000008</v>
      </c>
      <c r="G10" s="21">
        <f t="shared" si="7"/>
        <v>80664.689999999988</v>
      </c>
      <c r="H10" s="21">
        <f t="shared" si="7"/>
        <v>81778.181263999984</v>
      </c>
      <c r="I10" s="21">
        <f t="shared" si="7"/>
        <v>85522.17</v>
      </c>
      <c r="J10" s="21">
        <f t="shared" si="7"/>
        <v>97145.01999999999</v>
      </c>
      <c r="K10" s="23">
        <f t="shared" si="7"/>
        <v>92985.77</v>
      </c>
      <c r="L10" s="21">
        <f t="shared" si="7"/>
        <v>94010.87</v>
      </c>
      <c r="M10" s="24"/>
      <c r="N10" s="25">
        <v>-1.1004385093671631</v>
      </c>
      <c r="O10" s="26">
        <f t="shared" si="0"/>
        <v>5.5207530190954257</v>
      </c>
      <c r="P10" s="26">
        <f t="shared" si="0"/>
        <v>12.39139440334942</v>
      </c>
      <c r="Q10" s="26">
        <f t="shared" si="0"/>
        <v>-2.0697578255263083</v>
      </c>
      <c r="R10" s="26">
        <f t="shared" si="0"/>
        <v>1.3803948964534518</v>
      </c>
      <c r="S10" s="26">
        <f t="shared" si="0"/>
        <v>4.5782245069910577</v>
      </c>
      <c r="T10" s="26">
        <f t="shared" si="0"/>
        <v>13.590452627663673</v>
      </c>
      <c r="U10" s="26">
        <f t="shared" si="0"/>
        <v>-4.281485556336273</v>
      </c>
      <c r="V10" s="19">
        <f t="shared" si="0"/>
        <v>1.102426747662566</v>
      </c>
      <c r="W10" s="79"/>
      <c r="X10" s="80">
        <f t="shared" si="5"/>
        <v>87619.166252799987</v>
      </c>
      <c r="Y10" s="81">
        <f t="shared" si="2"/>
        <v>3.6175348070164093</v>
      </c>
      <c r="Z10" s="80">
        <f t="shared" si="3"/>
        <v>7.2948693996454761</v>
      </c>
      <c r="AA10" s="82"/>
      <c r="AB10" s="89" t="str">
        <f t="shared" si="1"/>
        <v>80,664.7 (-2.1%)</v>
      </c>
      <c r="AC10" s="89" t="str">
        <f t="shared" si="1"/>
        <v>81,778.2 (1.4%)</v>
      </c>
      <c r="AD10" s="89" t="str">
        <f t="shared" si="1"/>
        <v>85,522.2 (4.6%)</v>
      </c>
      <c r="AE10" s="89" t="str">
        <f t="shared" si="1"/>
        <v>97,145.0 (13.6%)</v>
      </c>
      <c r="AF10" s="90" t="str">
        <f t="shared" si="1"/>
        <v>92,985.8 (-4.3%)</v>
      </c>
      <c r="AG10" s="89" t="str">
        <f t="shared" si="1"/>
        <v>94,010.9 (1.1%)</v>
      </c>
    </row>
    <row r="11" spans="1:33" ht="10.95" customHeight="1" x14ac:dyDescent="0.5">
      <c r="B11" s="73">
        <v>5</v>
      </c>
      <c r="C11" s="9" t="s">
        <v>23</v>
      </c>
      <c r="D11" s="16">
        <v>17697.18</v>
      </c>
      <c r="E11" s="17">
        <v>19971.400000000001</v>
      </c>
      <c r="F11" s="16">
        <v>22406.32</v>
      </c>
      <c r="G11" s="16">
        <v>21005.439999999999</v>
      </c>
      <c r="H11" s="16">
        <v>16284.76247</v>
      </c>
      <c r="I11" s="16">
        <v>23091.64</v>
      </c>
      <c r="J11" s="12">
        <v>25525.86</v>
      </c>
      <c r="K11" s="34">
        <v>24527.1</v>
      </c>
      <c r="L11" s="12">
        <v>26230.09</v>
      </c>
      <c r="M11" s="24"/>
      <c r="N11" s="18">
        <v>-3.952887082698342</v>
      </c>
      <c r="O11" s="19">
        <f t="shared" si="0"/>
        <v>12.850747972275812</v>
      </c>
      <c r="P11" s="19">
        <f t="shared" si="0"/>
        <v>12.192034609491564</v>
      </c>
      <c r="Q11" s="19">
        <f t="shared" si="0"/>
        <v>-6.2521645678540789</v>
      </c>
      <c r="R11" s="19">
        <f t="shared" si="0"/>
        <v>-22.473595078227348</v>
      </c>
      <c r="S11" s="19">
        <f t="shared" si="0"/>
        <v>41.799059350971305</v>
      </c>
      <c r="T11" s="19">
        <f t="shared" si="0"/>
        <v>10.541563959943945</v>
      </c>
      <c r="U11" s="19">
        <f t="shared" si="0"/>
        <v>-3.9127379057943723</v>
      </c>
      <c r="V11" s="19">
        <f t="shared" si="0"/>
        <v>6.9432994524424085</v>
      </c>
      <c r="W11" s="79"/>
      <c r="X11" s="80">
        <f t="shared" si="5"/>
        <v>22086.960493999999</v>
      </c>
      <c r="Y11" s="81">
        <f t="shared" si="2"/>
        <v>3.9509839859448892</v>
      </c>
      <c r="Z11" s="80">
        <f t="shared" si="3"/>
        <v>18.758260137810701</v>
      </c>
      <c r="AA11" s="82"/>
      <c r="AB11" s="86" t="str">
        <f t="shared" si="1"/>
        <v>21,005.4 (-6.3%)</v>
      </c>
      <c r="AC11" s="86" t="str">
        <f t="shared" si="1"/>
        <v>16,284.8 (-22.5%)</v>
      </c>
      <c r="AD11" s="86" t="str">
        <f t="shared" si="1"/>
        <v>23,091.6 (41.8%)</v>
      </c>
      <c r="AE11" s="84" t="str">
        <f t="shared" si="1"/>
        <v>25,525.9 (10.5%)</v>
      </c>
      <c r="AF11" s="85" t="str">
        <f t="shared" si="1"/>
        <v>24,527.1 (-3.9%)</v>
      </c>
      <c r="AG11" s="84" t="str">
        <f t="shared" si="1"/>
        <v>26,230.1 (6.9%)</v>
      </c>
    </row>
    <row r="12" spans="1:33" ht="10.95" hidden="1" customHeight="1" x14ac:dyDescent="0.5">
      <c r="A12" s="87">
        <v>5</v>
      </c>
      <c r="B12" s="95"/>
      <c r="C12" s="20" t="s">
        <v>24</v>
      </c>
      <c r="D12" s="21">
        <f t="shared" ref="D12:L12" si="8">+D8+D9+D11</f>
        <v>87150.93</v>
      </c>
      <c r="E12" s="22">
        <f t="shared" si="8"/>
        <v>93259.51999999999</v>
      </c>
      <c r="F12" s="21">
        <f t="shared" si="8"/>
        <v>104775.86000000002</v>
      </c>
      <c r="G12" s="21">
        <f t="shared" si="8"/>
        <v>101670.12999999999</v>
      </c>
      <c r="H12" s="21">
        <f t="shared" si="8"/>
        <v>98062.943733999986</v>
      </c>
      <c r="I12" s="21">
        <f t="shared" si="8"/>
        <v>108613.81</v>
      </c>
      <c r="J12" s="21">
        <f t="shared" si="8"/>
        <v>122670.87999999999</v>
      </c>
      <c r="K12" s="23">
        <f t="shared" si="8"/>
        <v>117512.87</v>
      </c>
      <c r="L12" s="21">
        <f t="shared" si="8"/>
        <v>120240.95999999999</v>
      </c>
      <c r="M12" s="24"/>
      <c r="N12" s="25">
        <v>-1.6932937944934667</v>
      </c>
      <c r="O12" s="26">
        <f t="shared" si="0"/>
        <v>7.0092080486117592</v>
      </c>
      <c r="P12" s="26">
        <f t="shared" si="0"/>
        <v>12.348701773288152</v>
      </c>
      <c r="Q12" s="26">
        <f t="shared" si="0"/>
        <v>-2.9641656007404982</v>
      </c>
      <c r="R12" s="26">
        <f t="shared" si="0"/>
        <v>-3.5479312026059251</v>
      </c>
      <c r="S12" s="26">
        <f t="shared" si="0"/>
        <v>10.75927956499012</v>
      </c>
      <c r="T12" s="26">
        <f t="shared" si="0"/>
        <v>12.942249240681258</v>
      </c>
      <c r="U12" s="19">
        <f t="shared" si="0"/>
        <v>-4.2047550323271459</v>
      </c>
      <c r="V12" s="26">
        <f t="shared" si="0"/>
        <v>2.3215244423866022</v>
      </c>
      <c r="W12" s="79"/>
      <c r="X12" s="80">
        <f t="shared" si="5"/>
        <v>109706.12674679999</v>
      </c>
      <c r="Y12" s="81">
        <f t="shared" si="2"/>
        <v>3.6866906889835072</v>
      </c>
      <c r="Z12" s="80">
        <f t="shared" si="3"/>
        <v>9.6027756749759607</v>
      </c>
      <c r="AA12" s="82"/>
      <c r="AB12" s="89" t="str">
        <f t="shared" si="1"/>
        <v>101,670.1 (-3.0%)</v>
      </c>
      <c r="AC12" s="89" t="str">
        <f t="shared" si="1"/>
        <v>98,062.9 (-3.5%)</v>
      </c>
      <c r="AD12" s="89" t="str">
        <f t="shared" si="1"/>
        <v>108,613.8 (10.8%)</v>
      </c>
      <c r="AE12" s="89" t="str">
        <f t="shared" si="1"/>
        <v>122,670.9 (12.9%)</v>
      </c>
      <c r="AF12" s="90" t="str">
        <f t="shared" si="1"/>
        <v>117,512.9 (-4.2%)</v>
      </c>
      <c r="AG12" s="89" t="str">
        <f t="shared" si="1"/>
        <v>120,241.0 (2.3%)</v>
      </c>
    </row>
    <row r="13" spans="1:33" ht="10.95" customHeight="1" x14ac:dyDescent="0.5">
      <c r="B13" s="73">
        <v>6</v>
      </c>
      <c r="C13" s="9" t="s">
        <v>25</v>
      </c>
      <c r="D13" s="28">
        <v>18152.04</v>
      </c>
      <c r="E13" s="29">
        <v>20131.96</v>
      </c>
      <c r="F13" s="28">
        <v>21878.99</v>
      </c>
      <c r="G13" s="28">
        <v>21403.37</v>
      </c>
      <c r="H13" s="28">
        <v>16479.020532999999</v>
      </c>
      <c r="I13" s="28">
        <v>23740.89</v>
      </c>
      <c r="J13" s="30">
        <v>26521.67</v>
      </c>
      <c r="K13" s="30">
        <v>24871.119999999999</v>
      </c>
      <c r="L13" s="30">
        <v>24806.35</v>
      </c>
      <c r="M13" s="13"/>
      <c r="N13" s="18">
        <v>1.1018166753418157E-3</v>
      </c>
      <c r="O13" s="19">
        <f t="shared" si="0"/>
        <v>10.907424179320891</v>
      </c>
      <c r="P13" s="19">
        <f t="shared" si="0"/>
        <v>8.6778932602687533</v>
      </c>
      <c r="Q13" s="19">
        <f t="shared" si="0"/>
        <v>-2.1738663439217376</v>
      </c>
      <c r="R13" s="19">
        <f t="shared" si="0"/>
        <v>-23.007355696789812</v>
      </c>
      <c r="S13" s="19">
        <f t="shared" si="0"/>
        <v>44.067360996715621</v>
      </c>
      <c r="T13" s="19">
        <f t="shared" si="0"/>
        <v>11.713040244068363</v>
      </c>
      <c r="U13" s="19">
        <f t="shared" si="0"/>
        <v>-6.2234014675546456</v>
      </c>
      <c r="V13" s="19">
        <f t="shared" si="0"/>
        <v>-0.2604225302278329</v>
      </c>
      <c r="W13" s="79"/>
      <c r="X13" s="80">
        <f t="shared" si="5"/>
        <v>22603.214106599997</v>
      </c>
      <c r="Y13" s="81">
        <f t="shared" si="2"/>
        <v>3.8253242096151885</v>
      </c>
      <c r="Z13" s="80">
        <f t="shared" si="3"/>
        <v>9.7470027183288899</v>
      </c>
      <c r="AA13" s="82"/>
      <c r="AB13" s="28" t="str">
        <f t="shared" si="1"/>
        <v>21,403.4 (-2.2%)</v>
      </c>
      <c r="AC13" s="28" t="str">
        <f t="shared" si="1"/>
        <v>16,479.0 (-23.0%)</v>
      </c>
      <c r="AD13" s="28" t="str">
        <f t="shared" si="1"/>
        <v>23,740.9 (44.1%)</v>
      </c>
      <c r="AE13" s="30" t="str">
        <f t="shared" si="1"/>
        <v>26,521.7 (11.7%)</v>
      </c>
      <c r="AF13" s="30" t="str">
        <f t="shared" si="1"/>
        <v>24,871.1 (-6.2%)</v>
      </c>
      <c r="AG13" s="30" t="str">
        <f t="shared" si="1"/>
        <v>24,806.4 (-0.3%)</v>
      </c>
    </row>
    <row r="14" spans="1:33" ht="10.95" customHeight="1" x14ac:dyDescent="0.5">
      <c r="A14" s="91"/>
      <c r="C14" s="27" t="s">
        <v>3</v>
      </c>
      <c r="D14" s="21">
        <f t="shared" ref="D14:K14" si="9">+D9+D11+D13</f>
        <v>51458.49</v>
      </c>
      <c r="E14" s="22">
        <f t="shared" si="9"/>
        <v>56964.89</v>
      </c>
      <c r="F14" s="21">
        <f t="shared" si="9"/>
        <v>63367.8</v>
      </c>
      <c r="G14" s="21">
        <f t="shared" si="9"/>
        <v>60963.069999999992</v>
      </c>
      <c r="H14" s="21">
        <f t="shared" si="9"/>
        <v>51716.430569999997</v>
      </c>
      <c r="I14" s="21">
        <f t="shared" si="9"/>
        <v>68236.63</v>
      </c>
      <c r="J14" s="21">
        <f t="shared" si="9"/>
        <v>75585.5</v>
      </c>
      <c r="K14" s="23">
        <f t="shared" si="9"/>
        <v>71201.69</v>
      </c>
      <c r="L14" s="21">
        <f>+L9+L11+L13</f>
        <v>74293.64</v>
      </c>
      <c r="M14" s="24"/>
      <c r="N14" s="25">
        <v>-3.7618332842715096</v>
      </c>
      <c r="O14" s="26">
        <f t="shared" si="0"/>
        <v>10.700663777736196</v>
      </c>
      <c r="P14" s="26">
        <f t="shared" si="0"/>
        <v>11.240098945157273</v>
      </c>
      <c r="Q14" s="26">
        <f t="shared" si="0"/>
        <v>-3.7948768933117605</v>
      </c>
      <c r="R14" s="26">
        <f t="shared" si="0"/>
        <v>-15.167607914102742</v>
      </c>
      <c r="S14" s="26">
        <f t="shared" si="0"/>
        <v>31.943812146198567</v>
      </c>
      <c r="T14" s="26">
        <f t="shared" si="0"/>
        <v>10.769684845221693</v>
      </c>
      <c r="U14" s="26">
        <f t="shared" si="0"/>
        <v>-5.7998028722440083</v>
      </c>
      <c r="V14" s="26">
        <f t="shared" si="0"/>
        <v>4.3425233305557809</v>
      </c>
      <c r="W14" s="79"/>
      <c r="X14" s="80">
        <f t="shared" si="5"/>
        <v>65540.664113999999</v>
      </c>
      <c r="Y14" s="81">
        <f t="shared" si="2"/>
        <v>3.9575098745861403</v>
      </c>
      <c r="Z14" s="80">
        <f t="shared" si="3"/>
        <v>13.355030810757839</v>
      </c>
      <c r="AA14" s="82"/>
      <c r="AB14" s="93" t="str">
        <f t="shared" si="1"/>
        <v>60,963.1 (-3.8%)</v>
      </c>
      <c r="AC14" s="93" t="str">
        <f t="shared" si="1"/>
        <v>51,716.4 (-15.2%)</v>
      </c>
      <c r="AD14" s="93" t="str">
        <f t="shared" si="1"/>
        <v>68,236.6 (31.9%)</v>
      </c>
      <c r="AE14" s="93" t="str">
        <f t="shared" si="1"/>
        <v>75,585.5 (10.8%)</v>
      </c>
      <c r="AF14" s="94" t="str">
        <f t="shared" si="1"/>
        <v>71,201.7 (-5.8%)</v>
      </c>
      <c r="AG14" s="93" t="str">
        <f t="shared" si="1"/>
        <v>74,293.6 (4.3%)</v>
      </c>
    </row>
    <row r="15" spans="1:33" ht="10.95" customHeight="1" x14ac:dyDescent="0.5">
      <c r="A15" s="91"/>
      <c r="C15" s="27" t="s">
        <v>4</v>
      </c>
      <c r="D15" s="21">
        <f t="shared" ref="D15:L15" si="10">+D8+D9+D11+D13</f>
        <v>105302.97</v>
      </c>
      <c r="E15" s="22">
        <f t="shared" si="10"/>
        <v>113391.47999999998</v>
      </c>
      <c r="F15" s="21">
        <f t="shared" si="10"/>
        <v>126654.85000000002</v>
      </c>
      <c r="G15" s="21">
        <f t="shared" si="10"/>
        <v>123073.49999999999</v>
      </c>
      <c r="H15" s="21">
        <f t="shared" si="10"/>
        <v>114541.96426699999</v>
      </c>
      <c r="I15" s="21">
        <f t="shared" si="10"/>
        <v>132354.70000000001</v>
      </c>
      <c r="J15" s="21">
        <f t="shared" si="10"/>
        <v>149192.54999999999</v>
      </c>
      <c r="K15" s="23">
        <f t="shared" si="10"/>
        <v>142383.99</v>
      </c>
      <c r="L15" s="23">
        <f t="shared" si="10"/>
        <v>145047.31</v>
      </c>
      <c r="M15" s="24"/>
      <c r="N15" s="25">
        <v>-1.4053230822729135</v>
      </c>
      <c r="O15" s="26">
        <f t="shared" si="0"/>
        <v>7.6811793627473035</v>
      </c>
      <c r="P15" s="26">
        <f t="shared" si="0"/>
        <v>11.696972294567498</v>
      </c>
      <c r="Q15" s="26">
        <f t="shared" si="0"/>
        <v>-2.8276453684955904</v>
      </c>
      <c r="R15" s="26">
        <f t="shared" si="0"/>
        <v>-6.9320655811364702</v>
      </c>
      <c r="S15" s="26">
        <f t="shared" si="0"/>
        <v>15.551274894743482</v>
      </c>
      <c r="T15" s="26">
        <f t="shared" si="0"/>
        <v>12.721762053028707</v>
      </c>
      <c r="U15" s="26">
        <f>((K15/J15)-1)*100</f>
        <v>-4.5636058905086045</v>
      </c>
      <c r="V15" s="26">
        <f>((L15/K15)-1)*100</f>
        <v>1.870519290827577</v>
      </c>
      <c r="W15" s="79"/>
      <c r="X15" s="80">
        <f t="shared" si="5"/>
        <v>132309.3408534</v>
      </c>
      <c r="Y15" s="81">
        <f t="shared" si="2"/>
        <v>3.7108400167584543</v>
      </c>
      <c r="Z15" s="80">
        <f t="shared" si="3"/>
        <v>9.6274148631076528</v>
      </c>
      <c r="AA15" s="82"/>
      <c r="AB15" s="93" t="str">
        <f t="shared" si="1"/>
        <v>123,073.5 (-2.8%)</v>
      </c>
      <c r="AC15" s="93" t="str">
        <f t="shared" si="1"/>
        <v>114,542.0 (-6.9%)</v>
      </c>
      <c r="AD15" s="93" t="str">
        <f t="shared" si="1"/>
        <v>132,354.7 (15.6%)</v>
      </c>
      <c r="AE15" s="93" t="str">
        <f t="shared" si="1"/>
        <v>149,192.6 (12.7%)</v>
      </c>
      <c r="AF15" s="94" t="str">
        <f t="shared" si="1"/>
        <v>142,384.0 (-4.6%)</v>
      </c>
      <c r="AG15" s="94" t="str">
        <f t="shared" si="1"/>
        <v>145,047.3 (1.9%)</v>
      </c>
    </row>
    <row r="16" spans="1:33" ht="10.95" customHeight="1" x14ac:dyDescent="0.5">
      <c r="B16" s="73">
        <v>7</v>
      </c>
      <c r="C16" s="9" t="s">
        <v>26</v>
      </c>
      <c r="D16" s="16">
        <v>17064.080000000002</v>
      </c>
      <c r="E16" s="17">
        <v>18863.060000000001</v>
      </c>
      <c r="F16" s="16">
        <v>20333.79</v>
      </c>
      <c r="G16" s="16">
        <v>21233.72</v>
      </c>
      <c r="H16" s="16">
        <v>18834.098250999999</v>
      </c>
      <c r="I16" s="28">
        <v>22648.639999999999</v>
      </c>
      <c r="J16" s="30">
        <v>23613.31</v>
      </c>
      <c r="K16" s="30">
        <v>22320.48</v>
      </c>
      <c r="L16" s="30">
        <f>ROUND(25720.6047014635,2)</f>
        <v>25720.6</v>
      </c>
      <c r="M16" s="13"/>
      <c r="N16" s="18">
        <v>-6.273350536245303</v>
      </c>
      <c r="O16" s="19">
        <f t="shared" si="0"/>
        <v>10.542496284593138</v>
      </c>
      <c r="P16" s="19">
        <f t="shared" si="0"/>
        <v>7.7968791913931135</v>
      </c>
      <c r="Q16" s="19">
        <f t="shared" si="0"/>
        <v>4.4257858471047573</v>
      </c>
      <c r="R16" s="19">
        <f t="shared" si="0"/>
        <v>-11.300995534461233</v>
      </c>
      <c r="S16" s="19">
        <f t="shared" si="0"/>
        <v>20.253381383934666</v>
      </c>
      <c r="T16" s="19">
        <f t="shared" si="0"/>
        <v>4.2592844426861953</v>
      </c>
      <c r="U16" s="19">
        <f t="shared" si="0"/>
        <v>-5.4750054100843997</v>
      </c>
      <c r="V16" s="19">
        <f t="shared" si="0"/>
        <v>15.233184949427603</v>
      </c>
      <c r="W16" s="79"/>
      <c r="X16" s="80">
        <f>AVERAGE(G16:K16)</f>
        <v>21730.049650199999</v>
      </c>
      <c r="Y16" s="81">
        <f t="shared" si="2"/>
        <v>1.2556721473919286</v>
      </c>
      <c r="Z16" s="80">
        <f t="shared" si="3"/>
        <v>18.364202632014106</v>
      </c>
      <c r="AA16" s="82"/>
      <c r="AB16" s="86" t="str">
        <f t="shared" si="1"/>
        <v>21,233.7 (4.4%)</v>
      </c>
      <c r="AC16" s="86" t="str">
        <f t="shared" si="1"/>
        <v>18,834.1 (-11.3%)</v>
      </c>
      <c r="AD16" s="28" t="str">
        <f t="shared" si="1"/>
        <v>22,648.6 (20.3%)</v>
      </c>
      <c r="AE16" s="30" t="str">
        <f t="shared" si="1"/>
        <v>23,613.3 (4.3%)</v>
      </c>
      <c r="AF16" s="30" t="str">
        <f t="shared" si="1"/>
        <v>22,320.5 (-5.5%)</v>
      </c>
      <c r="AG16" s="30" t="str">
        <f t="shared" si="1"/>
        <v>25,720.6 (15.2%)</v>
      </c>
    </row>
    <row r="17" spans="1:33" ht="10.95" hidden="1" customHeight="1" x14ac:dyDescent="0.5">
      <c r="A17" s="96">
        <v>7</v>
      </c>
      <c r="B17" s="97"/>
      <c r="C17" s="31" t="s">
        <v>27</v>
      </c>
      <c r="D17" s="21">
        <f t="shared" ref="D17:L17" si="11">+D15+D16</f>
        <v>122367.05</v>
      </c>
      <c r="E17" s="22">
        <f t="shared" si="11"/>
        <v>132254.53999999998</v>
      </c>
      <c r="F17" s="21">
        <f t="shared" si="11"/>
        <v>146988.64000000001</v>
      </c>
      <c r="G17" s="21">
        <f t="shared" si="11"/>
        <v>144307.21999999997</v>
      </c>
      <c r="H17" s="21">
        <f t="shared" si="11"/>
        <v>133376.06251799999</v>
      </c>
      <c r="I17" s="21">
        <f t="shared" si="11"/>
        <v>155003.34000000003</v>
      </c>
      <c r="J17" s="21">
        <f t="shared" si="11"/>
        <v>172805.86</v>
      </c>
      <c r="K17" s="23">
        <f t="shared" si="11"/>
        <v>164704.47</v>
      </c>
      <c r="L17" s="23">
        <f t="shared" si="11"/>
        <v>170767.91</v>
      </c>
      <c r="M17" s="24"/>
      <c r="N17" s="25">
        <v>-2.1142926577230048</v>
      </c>
      <c r="O17" s="26">
        <f t="shared" si="0"/>
        <v>8.080189887718948</v>
      </c>
      <c r="P17" s="26">
        <f t="shared" si="0"/>
        <v>11.140713959611537</v>
      </c>
      <c r="Q17" s="26">
        <f t="shared" si="0"/>
        <v>-1.8242362130842515</v>
      </c>
      <c r="R17" s="26">
        <f t="shared" si="0"/>
        <v>-7.5749207018193427</v>
      </c>
      <c r="S17" s="26">
        <f t="shared" si="0"/>
        <v>16.215261624687184</v>
      </c>
      <c r="T17" s="26">
        <f t="shared" si="0"/>
        <v>11.485249285596023</v>
      </c>
      <c r="U17" s="26">
        <f t="shared" si="0"/>
        <v>-4.6881454135872414</v>
      </c>
      <c r="V17" s="26">
        <f>((L17/K17)-1)*100</f>
        <v>3.6814058537694816</v>
      </c>
      <c r="W17" s="79"/>
      <c r="X17" s="80">
        <f t="shared" si="5"/>
        <v>154039.39050360001</v>
      </c>
      <c r="Y17" s="81">
        <f t="shared" si="2"/>
        <v>3.3604357074361157</v>
      </c>
      <c r="Z17" s="80">
        <f t="shared" si="3"/>
        <v>10.859897226098836</v>
      </c>
      <c r="AA17" s="82"/>
      <c r="AB17" s="89" t="str">
        <f t="shared" si="1"/>
        <v>144,307.2 (-1.8%)</v>
      </c>
      <c r="AC17" s="89" t="str">
        <f t="shared" si="1"/>
        <v>133,376.1 (-7.6%)</v>
      </c>
      <c r="AD17" s="89" t="str">
        <f t="shared" si="1"/>
        <v>155,003.3 (16.2%)</v>
      </c>
      <c r="AE17" s="89" t="str">
        <f t="shared" si="1"/>
        <v>172,805.9 (11.5%)</v>
      </c>
      <c r="AF17" s="90" t="str">
        <f t="shared" si="1"/>
        <v>164,704.5 (-4.7%)</v>
      </c>
      <c r="AG17" s="90" t="str">
        <f t="shared" si="1"/>
        <v>170,767.9 (3.7%)</v>
      </c>
    </row>
    <row r="18" spans="1:33" ht="10.95" customHeight="1" x14ac:dyDescent="0.5">
      <c r="B18" s="92">
        <v>8</v>
      </c>
      <c r="C18" s="9" t="s">
        <v>28</v>
      </c>
      <c r="D18" s="16">
        <v>18744.78</v>
      </c>
      <c r="E18" s="17">
        <v>21367.3</v>
      </c>
      <c r="F18" s="16">
        <v>22827.25</v>
      </c>
      <c r="G18" s="16">
        <v>21954.75</v>
      </c>
      <c r="H18" s="16">
        <v>20174.928484</v>
      </c>
      <c r="I18" s="16">
        <v>21975.46</v>
      </c>
      <c r="J18" s="12">
        <v>23672.35</v>
      </c>
      <c r="K18" s="34">
        <v>24461.03</v>
      </c>
      <c r="L18" s="12">
        <v>26182.25</v>
      </c>
      <c r="M18" s="13"/>
      <c r="N18" s="18">
        <v>6.0947013154312391</v>
      </c>
      <c r="O18" s="19">
        <f t="shared" si="0"/>
        <v>13.990668335397904</v>
      </c>
      <c r="P18" s="19">
        <f t="shared" si="0"/>
        <v>6.8326367861171189</v>
      </c>
      <c r="Q18" s="19">
        <f t="shared" si="0"/>
        <v>-3.8221862028934739</v>
      </c>
      <c r="R18" s="19">
        <f t="shared" si="0"/>
        <v>-8.1067719559548621</v>
      </c>
      <c r="S18" s="19">
        <f t="shared" si="0"/>
        <v>8.924599249151921</v>
      </c>
      <c r="T18" s="19">
        <f t="shared" si="0"/>
        <v>7.721749624353702</v>
      </c>
      <c r="U18" s="19">
        <f t="shared" si="0"/>
        <v>3.3316506388254563</v>
      </c>
      <c r="V18" s="19">
        <f t="shared" si="0"/>
        <v>7.0365802257713606</v>
      </c>
      <c r="W18" s="79"/>
      <c r="X18" s="80">
        <f>AVERAGE(G18:K18)</f>
        <v>22447.703696799999</v>
      </c>
      <c r="Y18" s="81">
        <f t="shared" si="2"/>
        <v>2.7392902158138055</v>
      </c>
      <c r="Z18" s="80">
        <f t="shared" si="3"/>
        <v>16.636651809210989</v>
      </c>
      <c r="AA18" s="82"/>
      <c r="AB18" s="86" t="str">
        <f t="shared" si="1"/>
        <v>21,954.8 (-3.8%)</v>
      </c>
      <c r="AC18" s="86" t="str">
        <f t="shared" si="1"/>
        <v>20,174.9 (-8.1%)</v>
      </c>
      <c r="AD18" s="86" t="str">
        <f t="shared" si="1"/>
        <v>21,975.5 (8.9%)</v>
      </c>
      <c r="AE18" s="84" t="str">
        <f t="shared" si="1"/>
        <v>23,672.4 (7.7%)</v>
      </c>
      <c r="AF18" s="85" t="str">
        <f t="shared" si="1"/>
        <v>24,461.0 (3.3%)</v>
      </c>
      <c r="AG18" s="84" t="str">
        <f t="shared" si="1"/>
        <v>26,182.3 (7.0%)</v>
      </c>
    </row>
    <row r="19" spans="1:33" ht="10.95" hidden="1" customHeight="1" x14ac:dyDescent="0.5">
      <c r="A19" s="91">
        <v>8</v>
      </c>
      <c r="C19" s="31" t="s">
        <v>29</v>
      </c>
      <c r="D19" s="21">
        <f t="shared" ref="D19:L19" si="12">D18+D17</f>
        <v>141111.83000000002</v>
      </c>
      <c r="E19" s="22">
        <f t="shared" si="12"/>
        <v>153621.83999999997</v>
      </c>
      <c r="F19" s="21">
        <f t="shared" si="12"/>
        <v>169815.89</v>
      </c>
      <c r="G19" s="21">
        <f t="shared" si="12"/>
        <v>166261.96999999997</v>
      </c>
      <c r="H19" s="21">
        <f t="shared" si="12"/>
        <v>153550.991002</v>
      </c>
      <c r="I19" s="21">
        <f t="shared" si="12"/>
        <v>176978.80000000002</v>
      </c>
      <c r="J19" s="21">
        <f t="shared" si="12"/>
        <v>196478.21</v>
      </c>
      <c r="K19" s="23">
        <f t="shared" si="12"/>
        <v>189165.5</v>
      </c>
      <c r="L19" s="23">
        <f t="shared" si="12"/>
        <v>196950.16</v>
      </c>
      <c r="M19" s="24"/>
      <c r="N19" s="25">
        <v>-1.0977648286597308</v>
      </c>
      <c r="O19" s="26">
        <f t="shared" si="0"/>
        <v>8.8653162530738516</v>
      </c>
      <c r="P19" s="26">
        <f t="shared" si="0"/>
        <v>10.541502432206284</v>
      </c>
      <c r="Q19" s="26">
        <f t="shared" si="0"/>
        <v>-2.0928076871958412</v>
      </c>
      <c r="R19" s="26">
        <f t="shared" si="0"/>
        <v>-7.6451512020457741</v>
      </c>
      <c r="S19" s="26">
        <f t="shared" si="0"/>
        <v>15.257347963123769</v>
      </c>
      <c r="T19" s="26">
        <f t="shared" si="0"/>
        <v>11.017935481537888</v>
      </c>
      <c r="U19" s="26">
        <f t="shared" si="0"/>
        <v>-3.7218936389943669</v>
      </c>
      <c r="V19" s="26">
        <f>((L19/K19)-1)*100</f>
        <v>4.1152641470035611</v>
      </c>
      <c r="W19" s="79"/>
      <c r="X19" s="80">
        <f>AVERAGE(G19:K19)</f>
        <v>176487.0942004</v>
      </c>
      <c r="Y19" s="81">
        <f t="shared" si="2"/>
        <v>3.2790543241667525</v>
      </c>
      <c r="Z19" s="80">
        <f t="shared" si="3"/>
        <v>11.594652794478177</v>
      </c>
      <c r="AA19" s="82"/>
      <c r="AB19" s="93" t="str">
        <f t="shared" si="1"/>
        <v>166,262.0 (-2.1%)</v>
      </c>
      <c r="AC19" s="93" t="str">
        <f t="shared" si="1"/>
        <v>153,551.0 (-7.6%)</v>
      </c>
      <c r="AD19" s="93" t="str">
        <f t="shared" si="1"/>
        <v>176,978.8 (15.3%)</v>
      </c>
      <c r="AE19" s="93" t="str">
        <f t="shared" si="1"/>
        <v>196,478.2 (11.0%)</v>
      </c>
      <c r="AF19" s="94" t="str">
        <f t="shared" si="1"/>
        <v>189,165.5 (-3.7%)</v>
      </c>
      <c r="AG19" s="93" t="str">
        <f t="shared" si="1"/>
        <v>196,950.2 (4.1%)</v>
      </c>
    </row>
    <row r="20" spans="1:33" ht="10.95" customHeight="1" x14ac:dyDescent="0.5">
      <c r="B20" s="73">
        <v>9</v>
      </c>
      <c r="C20" s="9" t="s">
        <v>30</v>
      </c>
      <c r="D20" s="16">
        <v>19437.98</v>
      </c>
      <c r="E20" s="17">
        <v>21834.69</v>
      </c>
      <c r="F20" s="16">
        <v>20769.419999999998</v>
      </c>
      <c r="G20" s="16">
        <v>20408.54</v>
      </c>
      <c r="H20" s="16">
        <v>19670.875764</v>
      </c>
      <c r="I20" s="16">
        <v>23109.18</v>
      </c>
      <c r="J20" s="12">
        <v>24953.09</v>
      </c>
      <c r="K20" s="56">
        <v>25694.43</v>
      </c>
      <c r="L20" s="32">
        <v>25983.18</v>
      </c>
      <c r="M20" s="13"/>
      <c r="N20" s="18">
        <v>3.3143213101022084</v>
      </c>
      <c r="O20" s="19">
        <f t="shared" ref="O20:V30" si="13">((E20/D20)-1)*100</f>
        <v>12.330036351513884</v>
      </c>
      <c r="P20" s="19">
        <f t="shared" si="13"/>
        <v>-4.8787960809152819</v>
      </c>
      <c r="Q20" s="19">
        <f t="shared" si="13"/>
        <v>-1.7375545393178871</v>
      </c>
      <c r="R20" s="19">
        <f t="shared" si="13"/>
        <v>-3.6144880329509133</v>
      </c>
      <c r="S20" s="19">
        <f t="shared" si="13"/>
        <v>17.479161971489333</v>
      </c>
      <c r="T20" s="19">
        <f t="shared" si="13"/>
        <v>7.979123447911185</v>
      </c>
      <c r="U20" s="19">
        <f t="shared" si="13"/>
        <v>2.970934661799407</v>
      </c>
      <c r="V20" s="19">
        <f>((L20/K20)-1)*100</f>
        <v>1.1237844155328691</v>
      </c>
      <c r="W20" s="79"/>
      <c r="X20" s="80">
        <f t="shared" si="5"/>
        <v>22767.223152800005</v>
      </c>
      <c r="Y20" s="81">
        <f t="shared" si="2"/>
        <v>5.9270219711695438</v>
      </c>
      <c r="Z20" s="80">
        <f t="shared" si="3"/>
        <v>14.125380269769462</v>
      </c>
      <c r="AA20" s="82"/>
      <c r="AB20" s="86" t="str">
        <f t="shared" ref="AB20:AG30" si="14">CONCATENATE(TEXT(G20,"0,00.0")," (",TEXT(Q20,"0.0"),"%)")</f>
        <v>20,408.5 (-1.7%)</v>
      </c>
      <c r="AC20" s="86" t="str">
        <f t="shared" si="14"/>
        <v>19,670.9 (-3.6%)</v>
      </c>
      <c r="AD20" s="86" t="str">
        <f t="shared" si="14"/>
        <v>23,109.2 (17.5%)</v>
      </c>
      <c r="AE20" s="84" t="str">
        <f t="shared" si="14"/>
        <v>24,953.1 (8.0%)</v>
      </c>
      <c r="AF20" s="98" t="str">
        <f t="shared" si="14"/>
        <v>25,694.4 (3.0%)</v>
      </c>
      <c r="AG20" s="99" t="str">
        <f t="shared" si="14"/>
        <v>25,983.2 (1.1%)</v>
      </c>
    </row>
    <row r="21" spans="1:33" ht="10.95" customHeight="1" x14ac:dyDescent="0.5">
      <c r="A21" s="91"/>
      <c r="B21" s="92"/>
      <c r="C21" s="27" t="s">
        <v>5</v>
      </c>
      <c r="D21" s="21">
        <f t="shared" ref="D21:L21" si="15">+D16+D18+D20</f>
        <v>55246.84</v>
      </c>
      <c r="E21" s="22">
        <f t="shared" si="15"/>
        <v>62065.05</v>
      </c>
      <c r="F21" s="21">
        <f t="shared" si="15"/>
        <v>63930.46</v>
      </c>
      <c r="G21" s="21">
        <f t="shared" si="15"/>
        <v>63597.01</v>
      </c>
      <c r="H21" s="21">
        <f t="shared" si="15"/>
        <v>58679.902499000003</v>
      </c>
      <c r="I21" s="21">
        <f t="shared" si="15"/>
        <v>67733.279999999999</v>
      </c>
      <c r="J21" s="21">
        <f t="shared" si="15"/>
        <v>72238.75</v>
      </c>
      <c r="K21" s="23">
        <f t="shared" si="15"/>
        <v>72475.94</v>
      </c>
      <c r="L21" s="23">
        <f t="shared" si="15"/>
        <v>77886.03</v>
      </c>
      <c r="M21" s="24"/>
      <c r="N21" s="25">
        <v>1.0207611824036178</v>
      </c>
      <c r="O21" s="26">
        <f t="shared" si="13"/>
        <v>12.341357442344236</v>
      </c>
      <c r="P21" s="26">
        <f t="shared" si="13"/>
        <v>3.005572379302035</v>
      </c>
      <c r="Q21" s="26">
        <f t="shared" si="13"/>
        <v>-0.52158235682958631</v>
      </c>
      <c r="R21" s="26">
        <f t="shared" si="13"/>
        <v>-7.7316645876905232</v>
      </c>
      <c r="S21" s="26">
        <f t="shared" si="13"/>
        <v>15.428412651425717</v>
      </c>
      <c r="T21" s="26">
        <f t="shared" si="13"/>
        <v>6.651781812426627</v>
      </c>
      <c r="U21" s="26">
        <f t="shared" si="13"/>
        <v>0.32834178332266095</v>
      </c>
      <c r="V21" s="26">
        <f t="shared" si="13"/>
        <v>7.4646703443929097</v>
      </c>
      <c r="W21" s="79"/>
      <c r="X21" s="80">
        <f t="shared" si="5"/>
        <v>66944.976499800003</v>
      </c>
      <c r="Y21" s="81">
        <f t="shared" si="2"/>
        <v>3.3211638829207413</v>
      </c>
      <c r="Z21" s="80">
        <f t="shared" si="3"/>
        <v>16.343352514632194</v>
      </c>
      <c r="AA21" s="82"/>
      <c r="AB21" s="93" t="str">
        <f t="shared" si="14"/>
        <v>63,597.0 (-0.5%)</v>
      </c>
      <c r="AC21" s="93" t="str">
        <f t="shared" si="14"/>
        <v>58,679.9 (-7.7%)</v>
      </c>
      <c r="AD21" s="93" t="str">
        <f t="shared" si="14"/>
        <v>67,733.3 (15.4%)</v>
      </c>
      <c r="AE21" s="93" t="str">
        <f t="shared" si="14"/>
        <v>72,238.8 (6.7%)</v>
      </c>
      <c r="AF21" s="94" t="str">
        <f t="shared" si="14"/>
        <v>72,475.9 (0.3%)</v>
      </c>
      <c r="AG21" s="93" t="str">
        <f t="shared" si="14"/>
        <v>77,886.0 (7.5%)</v>
      </c>
    </row>
    <row r="22" spans="1:33" ht="10.95" hidden="1" customHeight="1" x14ac:dyDescent="0.5">
      <c r="A22" s="91">
        <v>9</v>
      </c>
      <c r="B22" s="92"/>
      <c r="C22" s="31" t="s">
        <v>31</v>
      </c>
      <c r="D22" s="21">
        <f>+D15+D16+D18+D20</f>
        <v>160549.81000000003</v>
      </c>
      <c r="E22" s="22">
        <f>+E15+E16+E18+E20</f>
        <v>175456.52999999997</v>
      </c>
      <c r="F22" s="21">
        <f t="shared" ref="F22:L22" si="16">+F15+F16+F18+F20</f>
        <v>190585.31</v>
      </c>
      <c r="G22" s="21">
        <f t="shared" si="16"/>
        <v>186670.50999999998</v>
      </c>
      <c r="H22" s="21">
        <f t="shared" si="16"/>
        <v>173221.86676599999</v>
      </c>
      <c r="I22" s="21">
        <f t="shared" si="16"/>
        <v>200087.98</v>
      </c>
      <c r="J22" s="21">
        <f t="shared" si="16"/>
        <v>221431.3</v>
      </c>
      <c r="K22" s="21">
        <f t="shared" si="16"/>
        <v>214859.93</v>
      </c>
      <c r="L22" s="21">
        <f t="shared" si="16"/>
        <v>222933.34</v>
      </c>
      <c r="M22" s="24"/>
      <c r="N22" s="25">
        <v>-0.58374224290647092</v>
      </c>
      <c r="O22" s="26">
        <f t="shared" si="13"/>
        <v>9.2847945444469495</v>
      </c>
      <c r="P22" s="26">
        <f t="shared" si="13"/>
        <v>8.6225231970562977</v>
      </c>
      <c r="Q22" s="26">
        <f t="shared" si="13"/>
        <v>-2.0540932561906367</v>
      </c>
      <c r="R22" s="26">
        <f t="shared" si="13"/>
        <v>-7.2044819687908879</v>
      </c>
      <c r="S22" s="19">
        <f t="shared" si="13"/>
        <v>15.509654603995582</v>
      </c>
      <c r="T22" s="26">
        <f t="shared" si="13"/>
        <v>10.666967600952336</v>
      </c>
      <c r="U22" s="26">
        <f t="shared" si="13"/>
        <v>-2.9676789144082116</v>
      </c>
      <c r="V22" s="26">
        <f t="shared" si="13"/>
        <v>3.7575224007566188</v>
      </c>
      <c r="W22" s="79"/>
      <c r="X22" s="80">
        <f t="shared" si="5"/>
        <v>199254.31735319999</v>
      </c>
      <c r="Y22" s="81">
        <f t="shared" si="2"/>
        <v>3.5785743160303252</v>
      </c>
      <c r="Z22" s="80">
        <f t="shared" si="3"/>
        <v>11.883819111847082</v>
      </c>
      <c r="AA22" s="82"/>
      <c r="AB22" s="89" t="str">
        <f t="shared" si="14"/>
        <v>186,670.5 (-2.1%)</v>
      </c>
      <c r="AC22" s="89" t="str">
        <f t="shared" si="14"/>
        <v>173,221.9 (-7.2%)</v>
      </c>
      <c r="AD22" s="89" t="str">
        <f t="shared" si="14"/>
        <v>200,088.0 (15.5%)</v>
      </c>
      <c r="AE22" s="89" t="str">
        <f t="shared" si="14"/>
        <v>221,431.3 (10.7%)</v>
      </c>
      <c r="AF22" s="90" t="str">
        <f t="shared" si="14"/>
        <v>214,859.9 (-3.0%)</v>
      </c>
      <c r="AG22" s="89" t="str">
        <f t="shared" si="14"/>
        <v>222,933.3 (3.8%)</v>
      </c>
    </row>
    <row r="23" spans="1:33" ht="10.95" customHeight="1" x14ac:dyDescent="0.5">
      <c r="B23" s="92">
        <v>10</v>
      </c>
      <c r="C23" s="9" t="s">
        <v>32</v>
      </c>
      <c r="D23" s="16">
        <v>17756.88</v>
      </c>
      <c r="E23" s="17">
        <v>20015.830000000002</v>
      </c>
      <c r="F23" s="16">
        <v>21744.14</v>
      </c>
      <c r="G23" s="16">
        <v>20770.32</v>
      </c>
      <c r="H23" s="16">
        <v>19376.854249</v>
      </c>
      <c r="I23" s="16">
        <v>22776.03</v>
      </c>
      <c r="J23" s="12">
        <v>21827.17</v>
      </c>
      <c r="K23" s="34">
        <v>23753.200000000001</v>
      </c>
      <c r="L23" s="12">
        <v>27222.05</v>
      </c>
      <c r="M23" s="13"/>
      <c r="N23" s="18">
        <v>-4.3594647713299466</v>
      </c>
      <c r="O23" s="19">
        <f t="shared" si="13"/>
        <v>12.721547929591237</v>
      </c>
      <c r="P23" s="19">
        <f t="shared" si="13"/>
        <v>8.6347156225847108</v>
      </c>
      <c r="Q23" s="19">
        <f t="shared" si="13"/>
        <v>-4.4785399652504054</v>
      </c>
      <c r="R23" s="19">
        <f t="shared" si="13"/>
        <v>-6.7089276958660182</v>
      </c>
      <c r="S23" s="19">
        <f t="shared" si="13"/>
        <v>17.542454039852331</v>
      </c>
      <c r="T23" s="19">
        <f t="shared" si="13"/>
        <v>-4.1660464971287841</v>
      </c>
      <c r="U23" s="19">
        <f t="shared" si="13"/>
        <v>8.8240023786867674</v>
      </c>
      <c r="V23" s="19">
        <f>((L23/K23)-1)*100</f>
        <v>14.603716551875113</v>
      </c>
      <c r="W23" s="79"/>
      <c r="X23" s="80">
        <f>AVERAGE(G23:K23)</f>
        <v>21700.714849799999</v>
      </c>
      <c r="Y23" s="81">
        <f t="shared" si="2"/>
        <v>3.4117135387150999</v>
      </c>
      <c r="Z23" s="80">
        <f t="shared" si="3"/>
        <v>25.443102627796101</v>
      </c>
      <c r="AA23" s="82"/>
      <c r="AB23" s="86" t="str">
        <f t="shared" si="14"/>
        <v>20,770.3 (-4.5%)</v>
      </c>
      <c r="AC23" s="86" t="str">
        <f t="shared" si="14"/>
        <v>19,376.9 (-6.7%)</v>
      </c>
      <c r="AD23" s="86" t="str">
        <f t="shared" si="14"/>
        <v>22,776.0 (17.5%)</v>
      </c>
      <c r="AE23" s="84" t="str">
        <f t="shared" si="14"/>
        <v>21,827.2 (-4.2%)</v>
      </c>
      <c r="AF23" s="85" t="str">
        <f t="shared" si="14"/>
        <v>23,753.2 (8.8%)</v>
      </c>
      <c r="AG23" s="84" t="str">
        <f t="shared" si="14"/>
        <v>27,222.1 (14.6%)</v>
      </c>
    </row>
    <row r="24" spans="1:33" ht="10.95" hidden="1" customHeight="1" x14ac:dyDescent="0.5">
      <c r="A24" s="87">
        <v>10</v>
      </c>
      <c r="B24" s="88"/>
      <c r="C24" s="31" t="s">
        <v>33</v>
      </c>
      <c r="D24" s="21">
        <f t="shared" ref="D24:L24" si="17">+D15+D21+D23</f>
        <v>178306.69</v>
      </c>
      <c r="E24" s="22">
        <f t="shared" si="17"/>
        <v>195472.36</v>
      </c>
      <c r="F24" s="21">
        <f t="shared" si="17"/>
        <v>212329.45</v>
      </c>
      <c r="G24" s="21">
        <f t="shared" si="17"/>
        <v>207440.83</v>
      </c>
      <c r="H24" s="21">
        <f t="shared" si="17"/>
        <v>192598.72101499999</v>
      </c>
      <c r="I24" s="21">
        <f t="shared" si="17"/>
        <v>222864.01</v>
      </c>
      <c r="J24" s="21">
        <f t="shared" si="17"/>
        <v>243258.46999999997</v>
      </c>
      <c r="K24" s="23">
        <f t="shared" si="17"/>
        <v>238613.13</v>
      </c>
      <c r="L24" s="23">
        <f t="shared" si="17"/>
        <v>250155.38999999998</v>
      </c>
      <c r="M24" s="24"/>
      <c r="N24" s="25">
        <v>-0.97306557336442889</v>
      </c>
      <c r="O24" s="26">
        <f t="shared" si="13"/>
        <v>9.6270476447069875</v>
      </c>
      <c r="P24" s="26">
        <f t="shared" si="13"/>
        <v>8.6237716677693079</v>
      </c>
      <c r="Q24" s="26">
        <f t="shared" si="13"/>
        <v>-2.3023749178458397</v>
      </c>
      <c r="R24" s="26">
        <f t="shared" si="13"/>
        <v>-7.154863864071503</v>
      </c>
      <c r="S24" s="26">
        <f t="shared" si="13"/>
        <v>15.71416924551794</v>
      </c>
      <c r="T24" s="26">
        <f t="shared" si="13"/>
        <v>9.1510782741457177</v>
      </c>
      <c r="U24" s="26">
        <f t="shared" si="13"/>
        <v>-1.9096313480883031</v>
      </c>
      <c r="V24" s="26">
        <f>((L24/K24)-1)*100</f>
        <v>4.8372275239003004</v>
      </c>
      <c r="W24" s="79"/>
      <c r="X24" s="80">
        <f t="shared" si="5"/>
        <v>220955.03220299998</v>
      </c>
      <c r="Y24" s="81">
        <f t="shared" si="2"/>
        <v>3.5619034380520054</v>
      </c>
      <c r="Z24" s="80">
        <f t="shared" si="3"/>
        <v>13.215520599762808</v>
      </c>
      <c r="AA24" s="82"/>
      <c r="AB24" s="89" t="str">
        <f t="shared" si="14"/>
        <v>207,440.8 (-2.3%)</v>
      </c>
      <c r="AC24" s="89" t="str">
        <f t="shared" si="14"/>
        <v>192,598.7 (-7.2%)</v>
      </c>
      <c r="AD24" s="89" t="str">
        <f t="shared" si="14"/>
        <v>222,864.0 (15.7%)</v>
      </c>
      <c r="AE24" s="89" t="str">
        <f t="shared" si="14"/>
        <v>243,258.5 (9.2%)</v>
      </c>
      <c r="AF24" s="90" t="str">
        <f t="shared" si="14"/>
        <v>238,613.1 (-1.9%)</v>
      </c>
      <c r="AG24" s="89" t="str">
        <f t="shared" si="14"/>
        <v>250,155.4 (4.8%)</v>
      </c>
    </row>
    <row r="25" spans="1:33" ht="10.95" customHeight="1" x14ac:dyDescent="0.5">
      <c r="B25" s="92">
        <v>11</v>
      </c>
      <c r="C25" s="9" t="s">
        <v>34</v>
      </c>
      <c r="D25" s="16">
        <v>18908.599999999999</v>
      </c>
      <c r="E25" s="17">
        <v>21440.86</v>
      </c>
      <c r="F25" s="16">
        <v>21225.31</v>
      </c>
      <c r="G25" s="16">
        <v>19648.97</v>
      </c>
      <c r="H25" s="16">
        <v>18959.814227999999</v>
      </c>
      <c r="I25" s="33">
        <v>23723.05</v>
      </c>
      <c r="J25" s="34">
        <v>22388.11</v>
      </c>
      <c r="K25" s="34">
        <v>23673.919999999998</v>
      </c>
      <c r="L25" s="34">
        <v>25608.16</v>
      </c>
      <c r="M25" s="13"/>
      <c r="N25" s="18">
        <v>10.172320869324537</v>
      </c>
      <c r="O25" s="19">
        <f t="shared" si="13"/>
        <v>13.392107295093258</v>
      </c>
      <c r="P25" s="19">
        <f t="shared" si="13"/>
        <v>-1.0053234804947131</v>
      </c>
      <c r="Q25" s="19">
        <f t="shared" si="13"/>
        <v>-7.4266995393706843</v>
      </c>
      <c r="R25" s="19">
        <f t="shared" si="13"/>
        <v>-3.5073379011724359</v>
      </c>
      <c r="S25" s="19">
        <f t="shared" si="13"/>
        <v>25.122797695800301</v>
      </c>
      <c r="T25" s="19">
        <f t="shared" si="13"/>
        <v>-5.6271853745618605</v>
      </c>
      <c r="U25" s="19">
        <f t="shared" si="13"/>
        <v>5.7432717634494201</v>
      </c>
      <c r="V25" s="19">
        <f t="shared" si="13"/>
        <v>8.1703410335086204</v>
      </c>
      <c r="W25" s="79"/>
      <c r="X25" s="80">
        <f t="shared" si="5"/>
        <v>21678.7728456</v>
      </c>
      <c r="Y25" s="81">
        <f t="shared" si="2"/>
        <v>4.7689512351709373</v>
      </c>
      <c r="Z25" s="80">
        <f t="shared" si="3"/>
        <v>18.125505453587152</v>
      </c>
      <c r="AA25" s="82"/>
      <c r="AB25" s="86" t="str">
        <f t="shared" si="14"/>
        <v>19,649.0 (-7.4%)</v>
      </c>
      <c r="AC25" s="86" t="str">
        <f t="shared" si="14"/>
        <v>18,959.8 (-3.5%)</v>
      </c>
      <c r="AD25" s="100" t="str">
        <f t="shared" si="14"/>
        <v>23,723.1 (25.1%)</v>
      </c>
      <c r="AE25" s="85" t="str">
        <f t="shared" si="14"/>
        <v>22,388.1 (-5.6%)</v>
      </c>
      <c r="AF25" s="85" t="str">
        <f t="shared" si="14"/>
        <v>23,673.9 (5.7%)</v>
      </c>
      <c r="AG25" s="85" t="str">
        <f t="shared" si="14"/>
        <v>25,608.2 (8.2%)</v>
      </c>
    </row>
    <row r="26" spans="1:33" ht="10.95" hidden="1" customHeight="1" x14ac:dyDescent="0.5">
      <c r="A26" s="87">
        <v>11</v>
      </c>
      <c r="B26" s="88"/>
      <c r="C26" s="31" t="s">
        <v>35</v>
      </c>
      <c r="D26" s="21">
        <f t="shared" ref="D26:K26" si="18">+D15+D21+D23+D25</f>
        <v>197215.29</v>
      </c>
      <c r="E26" s="22">
        <f t="shared" si="18"/>
        <v>216913.21999999997</v>
      </c>
      <c r="F26" s="21">
        <f t="shared" si="18"/>
        <v>233554.76</v>
      </c>
      <c r="G26" s="21">
        <f t="shared" si="18"/>
        <v>227089.8</v>
      </c>
      <c r="H26" s="21">
        <f t="shared" si="18"/>
        <v>211558.53524299999</v>
      </c>
      <c r="I26" s="23">
        <f t="shared" si="18"/>
        <v>246587.06</v>
      </c>
      <c r="J26" s="23">
        <f t="shared" si="18"/>
        <v>265646.57999999996</v>
      </c>
      <c r="K26" s="23">
        <f t="shared" si="18"/>
        <v>262287.05</v>
      </c>
      <c r="L26" s="23">
        <f>+L15+L21+L23+L25</f>
        <v>275763.55</v>
      </c>
      <c r="M26" s="24"/>
      <c r="N26" s="18">
        <v>-3.1639547670048174E-3</v>
      </c>
      <c r="O26" s="26">
        <f t="shared" si="13"/>
        <v>9.988033889258773</v>
      </c>
      <c r="P26" s="26">
        <f t="shared" si="13"/>
        <v>7.6719805275123676</v>
      </c>
      <c r="Q26" s="26">
        <f t="shared" si="13"/>
        <v>-2.7680703232081494</v>
      </c>
      <c r="R26" s="26">
        <f t="shared" si="13"/>
        <v>-6.8392612776971955</v>
      </c>
      <c r="S26" s="26">
        <f t="shared" si="13"/>
        <v>16.557367783231069</v>
      </c>
      <c r="T26" s="26">
        <f t="shared" si="13"/>
        <v>7.7293269160190192</v>
      </c>
      <c r="U26" s="26">
        <f t="shared" si="13"/>
        <v>-1.264661491218888</v>
      </c>
      <c r="V26" s="26">
        <f t="shared" si="13"/>
        <v>5.1380729624279864</v>
      </c>
      <c r="W26" s="79"/>
      <c r="X26" s="80">
        <f t="shared" si="5"/>
        <v>242633.80504859998</v>
      </c>
      <c r="Y26" s="81">
        <f t="shared" si="2"/>
        <v>3.6680203197080985</v>
      </c>
      <c r="Z26" s="80">
        <f t="shared" si="3"/>
        <v>13.654216462031776</v>
      </c>
      <c r="AA26" s="82"/>
      <c r="AB26" s="89" t="str">
        <f t="shared" si="14"/>
        <v>227,089.8 (-2.8%)</v>
      </c>
      <c r="AC26" s="89" t="str">
        <f t="shared" si="14"/>
        <v>211,558.5 (-6.8%)</v>
      </c>
      <c r="AD26" s="90" t="str">
        <f t="shared" si="14"/>
        <v>246,587.1 (16.6%)</v>
      </c>
      <c r="AE26" s="90" t="str">
        <f t="shared" si="14"/>
        <v>265,646.6 (7.7%)</v>
      </c>
      <c r="AF26" s="90" t="str">
        <f t="shared" si="14"/>
        <v>262,287.1 (-1.3%)</v>
      </c>
      <c r="AG26" s="90" t="str">
        <f t="shared" si="14"/>
        <v>275,763.6 (5.1%)</v>
      </c>
    </row>
    <row r="27" spans="1:33" ht="10.95" customHeight="1" x14ac:dyDescent="0.5">
      <c r="B27" s="92">
        <v>12</v>
      </c>
      <c r="C27" s="9" t="s">
        <v>36</v>
      </c>
      <c r="D27" s="16">
        <v>18172.240000000002</v>
      </c>
      <c r="E27" s="17">
        <v>19721.439999999999</v>
      </c>
      <c r="F27" s="16">
        <v>19402.21</v>
      </c>
      <c r="G27" s="16">
        <v>19179</v>
      </c>
      <c r="H27" s="16">
        <v>20075.575528000001</v>
      </c>
      <c r="I27" s="16">
        <v>25419.02</v>
      </c>
      <c r="J27" s="34">
        <v>21778.33</v>
      </c>
      <c r="K27" s="34">
        <v>22787.23</v>
      </c>
      <c r="L27" s="34">
        <v>24765.91</v>
      </c>
      <c r="M27" s="13"/>
      <c r="N27" s="18">
        <v>6.3446640519754682</v>
      </c>
      <c r="O27" s="19">
        <f t="shared" si="13"/>
        <v>8.5250910179482275</v>
      </c>
      <c r="P27" s="19">
        <f t="shared" si="13"/>
        <v>-1.6186951865583832</v>
      </c>
      <c r="Q27" s="19">
        <f t="shared" si="13"/>
        <v>-1.1504359554916688</v>
      </c>
      <c r="R27" s="19">
        <f t="shared" si="13"/>
        <v>4.6747772459460935</v>
      </c>
      <c r="S27" s="19">
        <f t="shared" si="13"/>
        <v>26.616644013753632</v>
      </c>
      <c r="T27" s="19">
        <f t="shared" si="13"/>
        <v>-14.322700088359031</v>
      </c>
      <c r="U27" s="19">
        <f t="shared" si="13"/>
        <v>4.6325866124721227</v>
      </c>
      <c r="V27" s="19">
        <f t="shared" si="13"/>
        <v>8.6832844536172349</v>
      </c>
      <c r="W27" s="79"/>
      <c r="X27" s="80">
        <f t="shared" si="5"/>
        <v>21847.831105600002</v>
      </c>
      <c r="Y27" s="81">
        <f t="shared" si="2"/>
        <v>4.4038211892438728</v>
      </c>
      <c r="Z27" s="80">
        <f t="shared" si="3"/>
        <v>13.356377941113063</v>
      </c>
      <c r="AA27" s="82"/>
      <c r="AB27" s="86" t="str">
        <f t="shared" si="14"/>
        <v>19,179.0 (-1.2%)</v>
      </c>
      <c r="AC27" s="86" t="str">
        <f t="shared" si="14"/>
        <v>20,075.6 (4.7%)</v>
      </c>
      <c r="AD27" s="86" t="str">
        <f t="shared" si="14"/>
        <v>25,419.0 (26.6%)</v>
      </c>
      <c r="AE27" s="85" t="str">
        <f t="shared" si="14"/>
        <v>21,778.3 (-14.3%)</v>
      </c>
      <c r="AF27" s="85" t="str">
        <f t="shared" si="14"/>
        <v>22,787.2 (4.6%)</v>
      </c>
      <c r="AG27" s="85" t="str">
        <f t="shared" si="14"/>
        <v>24,765.9 (8.7%)</v>
      </c>
    </row>
    <row r="28" spans="1:33" ht="10.95" customHeight="1" x14ac:dyDescent="0.5">
      <c r="A28" s="91"/>
      <c r="B28" s="92"/>
      <c r="C28" s="27" t="s">
        <v>6</v>
      </c>
      <c r="D28" s="21">
        <f t="shared" ref="D28:L28" si="19">+D23+D25+D27</f>
        <v>54837.72</v>
      </c>
      <c r="E28" s="21">
        <f t="shared" si="19"/>
        <v>61178.130000000005</v>
      </c>
      <c r="F28" s="21">
        <f t="shared" si="19"/>
        <v>62371.659999999996</v>
      </c>
      <c r="G28" s="21">
        <f t="shared" si="19"/>
        <v>59598.29</v>
      </c>
      <c r="H28" s="21">
        <f t="shared" si="19"/>
        <v>58412.244005</v>
      </c>
      <c r="I28" s="21">
        <f t="shared" si="19"/>
        <v>71918.100000000006</v>
      </c>
      <c r="J28" s="21">
        <f t="shared" si="19"/>
        <v>65993.61</v>
      </c>
      <c r="K28" s="23">
        <f t="shared" si="19"/>
        <v>70214.349999999991</v>
      </c>
      <c r="L28" s="21">
        <f t="shared" si="19"/>
        <v>77596.12</v>
      </c>
      <c r="M28" s="24"/>
      <c r="N28" s="25">
        <v>3.8257321305910974</v>
      </c>
      <c r="O28" s="26">
        <f t="shared" si="13"/>
        <v>11.562132780137468</v>
      </c>
      <c r="P28" s="26">
        <f t="shared" si="13"/>
        <v>1.9509095815775757</v>
      </c>
      <c r="Q28" s="26">
        <f t="shared" si="13"/>
        <v>-4.4465226675063585</v>
      </c>
      <c r="R28" s="26">
        <f t="shared" si="13"/>
        <v>-1.9900671562892214</v>
      </c>
      <c r="S28" s="26">
        <f t="shared" si="13"/>
        <v>23.121618121440292</v>
      </c>
      <c r="T28" s="26">
        <f t="shared" si="13"/>
        <v>-8.2378288636657633</v>
      </c>
      <c r="U28" s="26">
        <f t="shared" si="13"/>
        <v>6.3956798241526558</v>
      </c>
      <c r="V28" s="26">
        <f t="shared" si="13"/>
        <v>10.513192815998451</v>
      </c>
      <c r="W28" s="79"/>
      <c r="X28" s="80">
        <f t="shared" si="5"/>
        <v>65227.318800999994</v>
      </c>
      <c r="Y28" s="81">
        <f t="shared" si="2"/>
        <v>4.1832785544040796</v>
      </c>
      <c r="Z28" s="80">
        <f t="shared" si="3"/>
        <v>18.962608652879929</v>
      </c>
      <c r="AA28" s="82"/>
      <c r="AB28" s="93" t="str">
        <f t="shared" si="14"/>
        <v>59,598.3 (-4.4%)</v>
      </c>
      <c r="AC28" s="93" t="str">
        <f t="shared" si="14"/>
        <v>58,412.2 (-2.0%)</v>
      </c>
      <c r="AD28" s="93" t="str">
        <f t="shared" si="14"/>
        <v>71,918.1 (23.1%)</v>
      </c>
      <c r="AE28" s="93" t="str">
        <f t="shared" si="14"/>
        <v>65,993.6 (-8.2%)</v>
      </c>
      <c r="AF28" s="94" t="str">
        <f t="shared" si="14"/>
        <v>70,214.4 (6.4%)</v>
      </c>
      <c r="AG28" s="93" t="str">
        <f t="shared" si="14"/>
        <v>77,596.1 (10.5%)</v>
      </c>
    </row>
    <row r="29" spans="1:33" ht="10.95" hidden="1" customHeight="1" x14ac:dyDescent="0.5">
      <c r="A29" s="91"/>
      <c r="B29" s="92"/>
      <c r="C29" s="27" t="s">
        <v>7</v>
      </c>
      <c r="D29" s="35">
        <f t="shared" ref="D29:L29" si="20">+D28+D21</f>
        <v>110084.56</v>
      </c>
      <c r="E29" s="35">
        <f t="shared" si="20"/>
        <v>123243.18000000001</v>
      </c>
      <c r="F29" s="35">
        <f t="shared" si="20"/>
        <v>126302.12</v>
      </c>
      <c r="G29" s="35">
        <f t="shared" si="20"/>
        <v>123195.3</v>
      </c>
      <c r="H29" s="35">
        <f t="shared" si="20"/>
        <v>117092.146504</v>
      </c>
      <c r="I29" s="35">
        <f t="shared" si="20"/>
        <v>139651.38</v>
      </c>
      <c r="J29" s="35">
        <f t="shared" si="20"/>
        <v>138232.35999999999</v>
      </c>
      <c r="K29" s="57">
        <f t="shared" si="20"/>
        <v>142690.28999999998</v>
      </c>
      <c r="L29" s="35">
        <f t="shared" si="20"/>
        <v>155482.15</v>
      </c>
      <c r="M29" s="24"/>
      <c r="N29" s="25">
        <v>2.3988313919785398</v>
      </c>
      <c r="O29" s="26">
        <f t="shared" si="13"/>
        <v>11.953193072670686</v>
      </c>
      <c r="P29" s="26">
        <f t="shared" si="13"/>
        <v>2.4820359227991196</v>
      </c>
      <c r="Q29" s="26">
        <f t="shared" si="13"/>
        <v>-2.4598320281559727</v>
      </c>
      <c r="R29" s="26">
        <f t="shared" si="13"/>
        <v>-4.9540473508323801</v>
      </c>
      <c r="S29" s="26">
        <f t="shared" si="13"/>
        <v>19.266222517519015</v>
      </c>
      <c r="T29" s="26">
        <f t="shared" si="13"/>
        <v>-1.0161159882559168</v>
      </c>
      <c r="U29" s="26">
        <f t="shared" si="13"/>
        <v>3.2249539832785779</v>
      </c>
      <c r="V29" s="26">
        <f t="shared" si="13"/>
        <v>8.96477258543662</v>
      </c>
      <c r="W29" s="79"/>
      <c r="X29" s="80">
        <f t="shared" si="5"/>
        <v>132172.29530079997</v>
      </c>
      <c r="Y29" s="81">
        <f t="shared" si="2"/>
        <v>3.7409140716020195</v>
      </c>
      <c r="Z29" s="80">
        <f t="shared" si="3"/>
        <v>17.635961186987824</v>
      </c>
      <c r="AA29" s="82"/>
      <c r="AB29" s="101" t="str">
        <f t="shared" si="14"/>
        <v>123,195.3 (-2.5%)</v>
      </c>
      <c r="AC29" s="101" t="str">
        <f t="shared" si="14"/>
        <v>117,092.1 (-5.0%)</v>
      </c>
      <c r="AD29" s="101" t="str">
        <f t="shared" si="14"/>
        <v>139,651.4 (19.3%)</v>
      </c>
      <c r="AE29" s="101" t="str">
        <f t="shared" si="14"/>
        <v>138,232.4 (-1.0%)</v>
      </c>
      <c r="AF29" s="102" t="str">
        <f t="shared" si="14"/>
        <v>142,690.3 (3.2%)</v>
      </c>
      <c r="AG29" s="101" t="str">
        <f t="shared" si="14"/>
        <v>155,482.2 (9.0%)</v>
      </c>
    </row>
    <row r="30" spans="1:33" ht="10.95" customHeight="1" x14ac:dyDescent="0.5">
      <c r="A30" s="91"/>
      <c r="C30" s="36" t="s">
        <v>37</v>
      </c>
      <c r="D30" s="37">
        <f t="shared" ref="D30:L30" si="21">+D15+D21+D28</f>
        <v>215387.53</v>
      </c>
      <c r="E30" s="37">
        <f t="shared" si="21"/>
        <v>236634.65999999997</v>
      </c>
      <c r="F30" s="37">
        <f t="shared" si="21"/>
        <v>252956.97000000003</v>
      </c>
      <c r="G30" s="37">
        <f t="shared" si="21"/>
        <v>246268.79999999999</v>
      </c>
      <c r="H30" s="37">
        <f t="shared" si="21"/>
        <v>231634.11077099998</v>
      </c>
      <c r="I30" s="37">
        <f t="shared" si="21"/>
        <v>272006.08</v>
      </c>
      <c r="J30" s="37">
        <f t="shared" si="21"/>
        <v>287424.90999999997</v>
      </c>
      <c r="K30" s="58">
        <f t="shared" si="21"/>
        <v>285074.27999999997</v>
      </c>
      <c r="L30" s="37">
        <f t="shared" si="21"/>
        <v>300529.45999999996</v>
      </c>
      <c r="M30" s="24"/>
      <c r="N30" s="38">
        <v>0.50298262434265162</v>
      </c>
      <c r="O30" s="39">
        <f t="shared" si="13"/>
        <v>9.8646054393213731</v>
      </c>
      <c r="P30" s="39">
        <f t="shared" si="13"/>
        <v>6.8976835430617278</v>
      </c>
      <c r="Q30" s="39">
        <f t="shared" si="13"/>
        <v>-2.6439951427312036</v>
      </c>
      <c r="R30" s="39">
        <f t="shared" si="13"/>
        <v>-5.9425673203426506</v>
      </c>
      <c r="S30" s="39">
        <f t="shared" si="13"/>
        <v>17.429198616136855</v>
      </c>
      <c r="T30" s="39">
        <f t="shared" si="13"/>
        <v>5.6685607909940705</v>
      </c>
      <c r="U30" s="39">
        <f t="shared" si="13"/>
        <v>-0.81782403619783395</v>
      </c>
      <c r="V30" s="39">
        <f t="shared" si="13"/>
        <v>5.4214571724955363</v>
      </c>
      <c r="W30" s="79"/>
      <c r="X30" s="103">
        <f>AVERAGE(G30:K30)</f>
        <v>264481.63615420001</v>
      </c>
      <c r="Y30" s="104">
        <f>(((K30/G30)^(1/4))-1)*100</f>
        <v>3.7258877510670141</v>
      </c>
      <c r="Z30" s="103">
        <f>((L30/X30)-1)*100</f>
        <v>13.629613144401098</v>
      </c>
      <c r="AA30" s="105"/>
      <c r="AB30" s="106" t="str">
        <f t="shared" si="14"/>
        <v>246,268.8 (-2.6%)</v>
      </c>
      <c r="AC30" s="106" t="str">
        <f t="shared" si="14"/>
        <v>231,634.1 (-5.9%)</v>
      </c>
      <c r="AD30" s="106" t="str">
        <f t="shared" si="14"/>
        <v>272,006.1 (17.4%)</v>
      </c>
      <c r="AE30" s="106" t="str">
        <f t="shared" si="14"/>
        <v>287,424.9 (5.7%)</v>
      </c>
      <c r="AF30" s="107" t="str">
        <f t="shared" si="14"/>
        <v>285,074.3 (-0.8%)</v>
      </c>
      <c r="AG30" s="106" t="str">
        <f t="shared" si="14"/>
        <v>300,529.5 (5.4%)</v>
      </c>
    </row>
    <row r="31" spans="1:33" s="72" customFormat="1" ht="13.95" customHeight="1" x14ac:dyDescent="0.5">
      <c r="A31" s="67"/>
      <c r="B31" s="73"/>
      <c r="C31" s="120" t="s">
        <v>8</v>
      </c>
      <c r="D31" s="120"/>
      <c r="E31" s="120"/>
      <c r="F31" s="120"/>
      <c r="G31" s="120"/>
      <c r="H31" s="120"/>
      <c r="I31" s="120"/>
      <c r="J31" s="120"/>
      <c r="K31" s="120"/>
      <c r="L31" s="120"/>
      <c r="M31" s="64"/>
      <c r="N31" s="121" t="s">
        <v>11</v>
      </c>
      <c r="O31" s="121"/>
      <c r="P31" s="121"/>
      <c r="Q31" s="121"/>
      <c r="R31" s="121"/>
      <c r="S31" s="121"/>
      <c r="T31" s="121"/>
      <c r="U31" s="121"/>
      <c r="V31" s="121"/>
      <c r="W31" s="69"/>
      <c r="X31" s="70"/>
      <c r="Y31" s="70"/>
      <c r="Z31" s="70"/>
      <c r="AA31" s="70"/>
      <c r="AB31" s="71"/>
      <c r="AC31" s="71"/>
      <c r="AD31" s="71"/>
      <c r="AE31" s="71"/>
      <c r="AF31" s="71"/>
      <c r="AG31" s="71"/>
    </row>
    <row r="32" spans="1:33" s="66" customFormat="1" ht="13.95" customHeight="1" x14ac:dyDescent="0.5">
      <c r="A32" s="67"/>
      <c r="B32" s="73"/>
      <c r="C32" s="122" t="s">
        <v>13</v>
      </c>
      <c r="D32" s="122"/>
      <c r="E32" s="122"/>
      <c r="F32" s="122"/>
      <c r="G32" s="122"/>
      <c r="H32" s="122"/>
      <c r="I32" s="122"/>
      <c r="J32" s="122"/>
      <c r="K32" s="122"/>
      <c r="L32" s="122"/>
      <c r="M32" s="65"/>
      <c r="O32" s="122" t="s">
        <v>1</v>
      </c>
      <c r="P32" s="122"/>
      <c r="Q32" s="122"/>
      <c r="R32" s="122"/>
      <c r="S32" s="122"/>
      <c r="T32" s="122"/>
      <c r="U32" s="122"/>
      <c r="V32" s="122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</row>
    <row r="33" spans="1:33" ht="10.95" customHeight="1" x14ac:dyDescent="0.5">
      <c r="C33" s="4"/>
      <c r="D33" s="5">
        <v>2559</v>
      </c>
      <c r="E33" s="5">
        <v>2560</v>
      </c>
      <c r="F33" s="5">
        <v>2561</v>
      </c>
      <c r="G33" s="5">
        <v>2562</v>
      </c>
      <c r="H33" s="5">
        <v>2563</v>
      </c>
      <c r="I33" s="5">
        <v>2564</v>
      </c>
      <c r="J33" s="6">
        <v>2565</v>
      </c>
      <c r="K33" s="6">
        <v>2566</v>
      </c>
      <c r="L33" s="6">
        <v>2567</v>
      </c>
      <c r="M33" s="7"/>
      <c r="N33" s="5">
        <v>2559</v>
      </c>
      <c r="O33" s="5">
        <v>2560</v>
      </c>
      <c r="P33" s="8">
        <v>2561</v>
      </c>
      <c r="Q33" s="8">
        <v>2562</v>
      </c>
      <c r="R33" s="8">
        <v>2563</v>
      </c>
      <c r="S33" s="8">
        <v>2564</v>
      </c>
      <c r="T33" s="8">
        <v>2565</v>
      </c>
      <c r="U33" s="8">
        <v>2566</v>
      </c>
      <c r="V33" s="8">
        <v>2567</v>
      </c>
      <c r="X33" s="75" t="s">
        <v>14</v>
      </c>
      <c r="Y33" s="76" t="s">
        <v>15</v>
      </c>
      <c r="Z33" s="76" t="s">
        <v>16</v>
      </c>
      <c r="AA33" s="77"/>
      <c r="AB33" s="5">
        <v>2562</v>
      </c>
      <c r="AC33" s="5">
        <v>2563</v>
      </c>
      <c r="AD33" s="5">
        <v>2564</v>
      </c>
      <c r="AE33" s="6">
        <v>2565</v>
      </c>
      <c r="AF33" s="6">
        <v>2566</v>
      </c>
      <c r="AG33" s="6">
        <v>2567</v>
      </c>
    </row>
    <row r="34" spans="1:33" ht="10.95" customHeight="1" x14ac:dyDescent="0.5">
      <c r="B34" s="73">
        <v>1</v>
      </c>
      <c r="C34" s="9" t="s">
        <v>17</v>
      </c>
      <c r="D34" s="59">
        <v>15487.15</v>
      </c>
      <c r="E34" s="60">
        <v>16239.77</v>
      </c>
      <c r="F34" s="59">
        <v>20201.05</v>
      </c>
      <c r="G34" s="59">
        <v>22991.02</v>
      </c>
      <c r="H34" s="59">
        <v>21011.620502000002</v>
      </c>
      <c r="I34" s="59">
        <v>19736.71</v>
      </c>
      <c r="J34" s="34">
        <v>23159.8</v>
      </c>
      <c r="K34" s="34">
        <v>24765.05</v>
      </c>
      <c r="L34" s="34">
        <v>25173.8460580028</v>
      </c>
      <c r="M34" s="13"/>
      <c r="N34" s="14">
        <v>-12.293066422620214</v>
      </c>
      <c r="O34" s="15">
        <f t="shared" ref="O34:V49" si="22">((E34/D34)-1)*100</f>
        <v>4.8596417029602046</v>
      </c>
      <c r="P34" s="15">
        <f t="shared" si="22"/>
        <v>24.392463686369936</v>
      </c>
      <c r="Q34" s="15">
        <f t="shared" si="22"/>
        <v>13.811014773984521</v>
      </c>
      <c r="R34" s="15">
        <f t="shared" si="22"/>
        <v>-8.6094462011689679</v>
      </c>
      <c r="S34" s="15">
        <f t="shared" si="22"/>
        <v>-6.0676448152994666</v>
      </c>
      <c r="T34" s="15">
        <f t="shared" si="22"/>
        <v>17.343772087647835</v>
      </c>
      <c r="U34" s="15">
        <f t="shared" si="22"/>
        <v>6.931191115640023</v>
      </c>
      <c r="V34" s="15">
        <f t="shared" si="22"/>
        <v>1.6506974869939794</v>
      </c>
      <c r="X34" s="80">
        <f>AVERAGE(G34:K34)</f>
        <v>22332.840100400001</v>
      </c>
      <c r="Y34" s="81">
        <f>(((K34/G34)^(1/4))-1)*100</f>
        <v>1.8756147619015007</v>
      </c>
      <c r="Z34" s="80">
        <f>((L34/X34)-1)*100</f>
        <v>12.721203146714476</v>
      </c>
      <c r="AA34" s="82"/>
      <c r="AB34" s="83" t="str">
        <f t="shared" ref="AB34:AG49" si="23">CONCATENATE(TEXT(G34,"0,00.0")," (",TEXT(Q34,"0.0"),"%)")</f>
        <v>22,991.0 (13.8%)</v>
      </c>
      <c r="AC34" s="83" t="str">
        <f t="shared" si="23"/>
        <v>21,011.6 (-8.6%)</v>
      </c>
      <c r="AD34" s="83" t="str">
        <f t="shared" si="23"/>
        <v>19,736.7 (-6.1%)</v>
      </c>
      <c r="AE34" s="84" t="str">
        <f t="shared" si="23"/>
        <v>23,159.8 (17.3%)</v>
      </c>
      <c r="AF34" s="85" t="str">
        <f t="shared" si="23"/>
        <v>24,765.1 (6.9%)</v>
      </c>
      <c r="AG34" s="84" t="str">
        <f t="shared" si="23"/>
        <v>25,173.8 (1.7%)</v>
      </c>
    </row>
    <row r="35" spans="1:33" ht="10.95" customHeight="1" x14ac:dyDescent="0.5">
      <c r="B35" s="73">
        <v>2</v>
      </c>
      <c r="C35" s="9" t="s">
        <v>18</v>
      </c>
      <c r="D35" s="33">
        <v>14007.7</v>
      </c>
      <c r="E35" s="61">
        <v>16756.86</v>
      </c>
      <c r="F35" s="33">
        <v>19484.5</v>
      </c>
      <c r="G35" s="33">
        <v>17496.150000000001</v>
      </c>
      <c r="H35" s="33">
        <v>16575.878762</v>
      </c>
      <c r="I35" s="33">
        <v>19993.060000000001</v>
      </c>
      <c r="J35" s="34">
        <v>23230.26</v>
      </c>
      <c r="K35" s="34">
        <v>23190.35</v>
      </c>
      <c r="L35" s="34">
        <v>23777.716181987202</v>
      </c>
      <c r="M35" s="13"/>
      <c r="N35" s="18">
        <v>-16.815475218402653</v>
      </c>
      <c r="O35" s="19">
        <f t="shared" si="22"/>
        <v>19.626062808312561</v>
      </c>
      <c r="P35" s="19">
        <f t="shared" si="22"/>
        <v>16.277751320951527</v>
      </c>
      <c r="Q35" s="19">
        <f t="shared" si="22"/>
        <v>-10.204778156996575</v>
      </c>
      <c r="R35" s="19">
        <f t="shared" si="22"/>
        <v>-5.2598499555616574</v>
      </c>
      <c r="S35" s="19">
        <f t="shared" si="22"/>
        <v>20.615385084945515</v>
      </c>
      <c r="T35" s="19">
        <f t="shared" si="22"/>
        <v>16.191618491616566</v>
      </c>
      <c r="U35" s="19">
        <f t="shared" si="22"/>
        <v>-0.17180177923105111</v>
      </c>
      <c r="V35" s="19">
        <f t="shared" si="22"/>
        <v>2.5328043000092837</v>
      </c>
      <c r="X35" s="80">
        <f t="shared" ref="X35:X59" si="24">AVERAGE(G35:K35)</f>
        <v>20097.139752399999</v>
      </c>
      <c r="Y35" s="81">
        <f t="shared" ref="Y35:Y59" si="25">(((K35/G35)^(1/4))-1)*100</f>
        <v>7.2978951311855056</v>
      </c>
      <c r="Z35" s="80">
        <f t="shared" ref="Z35:Z59" si="26">((L35/X35)-1)*100</f>
        <v>18.313931608838363</v>
      </c>
      <c r="AA35" s="82"/>
      <c r="AB35" s="86" t="str">
        <f t="shared" si="23"/>
        <v>17,496.2 (-10.2%)</v>
      </c>
      <c r="AC35" s="86" t="str">
        <f t="shared" si="23"/>
        <v>16,575.9 (-5.3%)</v>
      </c>
      <c r="AD35" s="86" t="str">
        <f t="shared" si="23"/>
        <v>19,993.1 (20.6%)</v>
      </c>
      <c r="AE35" s="84" t="str">
        <f t="shared" si="23"/>
        <v>23,230.3 (16.2%)</v>
      </c>
      <c r="AF35" s="85" t="str">
        <f t="shared" si="23"/>
        <v>23,190.4 (-0.2%)</v>
      </c>
      <c r="AG35" s="84" t="str">
        <f t="shared" si="23"/>
        <v>23,777.7 (2.5%)</v>
      </c>
    </row>
    <row r="36" spans="1:33" ht="10.95" hidden="1" customHeight="1" x14ac:dyDescent="0.5">
      <c r="A36" s="87">
        <v>2</v>
      </c>
      <c r="B36" s="88"/>
      <c r="C36" s="62" t="s">
        <v>19</v>
      </c>
      <c r="D36" s="23">
        <f t="shared" ref="D36:L36" si="27">+D34+D35</f>
        <v>29494.85</v>
      </c>
      <c r="E36" s="63">
        <f t="shared" si="27"/>
        <v>32996.630000000005</v>
      </c>
      <c r="F36" s="23">
        <f t="shared" si="27"/>
        <v>39685.550000000003</v>
      </c>
      <c r="G36" s="23">
        <f t="shared" si="27"/>
        <v>40487.17</v>
      </c>
      <c r="H36" s="23">
        <f t="shared" si="27"/>
        <v>37587.499263999998</v>
      </c>
      <c r="I36" s="23">
        <f t="shared" si="27"/>
        <v>39729.770000000004</v>
      </c>
      <c r="J36" s="23">
        <f t="shared" si="27"/>
        <v>46390.06</v>
      </c>
      <c r="K36" s="23">
        <f t="shared" si="27"/>
        <v>47955.399999999994</v>
      </c>
      <c r="L36" s="23">
        <f t="shared" si="27"/>
        <v>48951.562239990002</v>
      </c>
      <c r="M36" s="24"/>
      <c r="N36" s="25">
        <v>-14.500618167008007</v>
      </c>
      <c r="O36" s="26">
        <f t="shared" si="22"/>
        <v>11.872513337074132</v>
      </c>
      <c r="P36" s="26">
        <f t="shared" si="22"/>
        <v>20.271524698128253</v>
      </c>
      <c r="Q36" s="26">
        <f t="shared" si="22"/>
        <v>2.0199291681732845</v>
      </c>
      <c r="R36" s="26">
        <f t="shared" si="22"/>
        <v>-7.1619496645480503</v>
      </c>
      <c r="S36" s="26">
        <f t="shared" si="22"/>
        <v>5.6994234198809668</v>
      </c>
      <c r="T36" s="26">
        <f t="shared" si="22"/>
        <v>16.763978246035638</v>
      </c>
      <c r="U36" s="26">
        <f t="shared" si="22"/>
        <v>3.374300442810374</v>
      </c>
      <c r="V36" s="26">
        <f t="shared" si="22"/>
        <v>2.0772681282817063</v>
      </c>
      <c r="X36" s="80">
        <f t="shared" si="24"/>
        <v>42429.979852799996</v>
      </c>
      <c r="Y36" s="81">
        <f t="shared" si="25"/>
        <v>4.3229895863735157</v>
      </c>
      <c r="Z36" s="80">
        <f t="shared" si="26"/>
        <v>15.37022268173347</v>
      </c>
      <c r="AA36" s="82"/>
      <c r="AB36" s="89" t="str">
        <f t="shared" si="23"/>
        <v>40,487.2 (2.0%)</v>
      </c>
      <c r="AC36" s="89" t="str">
        <f t="shared" si="23"/>
        <v>37,587.5 (-7.2%)</v>
      </c>
      <c r="AD36" s="89" t="str">
        <f t="shared" si="23"/>
        <v>39,729.8 (5.7%)</v>
      </c>
      <c r="AE36" s="90" t="str">
        <f t="shared" si="23"/>
        <v>46,390.1 (16.8%)</v>
      </c>
      <c r="AF36" s="90" t="str">
        <f t="shared" si="23"/>
        <v>47,955.4 (3.4%)</v>
      </c>
      <c r="AG36" s="90" t="str">
        <f t="shared" si="23"/>
        <v>48,951.6 (2.1%)</v>
      </c>
    </row>
    <row r="37" spans="1:33" ht="10.95" customHeight="1" x14ac:dyDescent="0.5">
      <c r="B37" s="73">
        <v>3</v>
      </c>
      <c r="C37" s="9" t="s">
        <v>20</v>
      </c>
      <c r="D37" s="33">
        <v>16160.27</v>
      </c>
      <c r="E37" s="61">
        <v>19091.53</v>
      </c>
      <c r="F37" s="33">
        <v>21042.3</v>
      </c>
      <c r="G37" s="33">
        <v>19411.560000000001</v>
      </c>
      <c r="H37" s="33">
        <v>20591.356414000002</v>
      </c>
      <c r="I37" s="33">
        <v>23225.99</v>
      </c>
      <c r="J37" s="34">
        <v>26813.01</v>
      </c>
      <c r="K37" s="34">
        <v>24715.35</v>
      </c>
      <c r="L37" s="34">
        <v>25936.1811361039</v>
      </c>
      <c r="M37" s="13"/>
      <c r="N37" s="18">
        <v>-6.929222468845408</v>
      </c>
      <c r="O37" s="19">
        <f t="shared" si="22"/>
        <v>18.138682088851233</v>
      </c>
      <c r="P37" s="19">
        <f t="shared" si="22"/>
        <v>10.217986719765261</v>
      </c>
      <c r="Q37" s="19">
        <f t="shared" si="22"/>
        <v>-7.7498182232930706</v>
      </c>
      <c r="R37" s="19">
        <f t="shared" si="22"/>
        <v>6.0778031956215894</v>
      </c>
      <c r="S37" s="19">
        <f t="shared" si="22"/>
        <v>12.794852039027017</v>
      </c>
      <c r="T37" s="19">
        <f t="shared" si="22"/>
        <v>15.443991838453375</v>
      </c>
      <c r="U37" s="19">
        <f t="shared" si="22"/>
        <v>-7.8232917527722545</v>
      </c>
      <c r="V37" s="19">
        <f t="shared" si="22"/>
        <v>4.9395664479924495</v>
      </c>
      <c r="X37" s="80">
        <f t="shared" si="24"/>
        <v>22951.453282800001</v>
      </c>
      <c r="Y37" s="81">
        <f t="shared" si="25"/>
        <v>6.2249613116344804</v>
      </c>
      <c r="Z37" s="80">
        <f t="shared" si="26"/>
        <v>13.004526626384383</v>
      </c>
      <c r="AA37" s="82"/>
      <c r="AB37" s="86" t="str">
        <f t="shared" si="23"/>
        <v>19,411.6 (-7.7%)</v>
      </c>
      <c r="AC37" s="86" t="str">
        <f t="shared" si="23"/>
        <v>20,591.4 (6.1%)</v>
      </c>
      <c r="AD37" s="86" t="str">
        <f t="shared" si="23"/>
        <v>23,226.0 (12.8%)</v>
      </c>
      <c r="AE37" s="84" t="str">
        <f t="shared" si="23"/>
        <v>26,813.0 (15.4%)</v>
      </c>
      <c r="AF37" s="85" t="str">
        <f t="shared" si="23"/>
        <v>24,715.4 (-7.8%)</v>
      </c>
      <c r="AG37" s="84" t="str">
        <f t="shared" si="23"/>
        <v>25,936.2 (4.9%)</v>
      </c>
    </row>
    <row r="38" spans="1:33" ht="10.95" customHeight="1" x14ac:dyDescent="0.5">
      <c r="A38" s="91"/>
      <c r="B38" s="92"/>
      <c r="C38" s="27" t="s">
        <v>2</v>
      </c>
      <c r="D38" s="23">
        <f t="shared" ref="D38:L38" si="28">+D34+D35+D37</f>
        <v>45655.119999999995</v>
      </c>
      <c r="E38" s="63">
        <f t="shared" si="28"/>
        <v>52088.160000000003</v>
      </c>
      <c r="F38" s="23">
        <f t="shared" si="28"/>
        <v>60727.850000000006</v>
      </c>
      <c r="G38" s="23">
        <f t="shared" si="28"/>
        <v>59898.729999999996</v>
      </c>
      <c r="H38" s="23">
        <f t="shared" si="28"/>
        <v>58178.855678</v>
      </c>
      <c r="I38" s="23">
        <f t="shared" si="28"/>
        <v>62955.760000000009</v>
      </c>
      <c r="J38" s="23">
        <f t="shared" si="28"/>
        <v>73203.069999999992</v>
      </c>
      <c r="K38" s="23">
        <f t="shared" si="28"/>
        <v>72670.75</v>
      </c>
      <c r="L38" s="23">
        <f t="shared" si="28"/>
        <v>74887.743376093902</v>
      </c>
      <c r="M38" s="24"/>
      <c r="N38" s="25">
        <v>-11.965641719711151</v>
      </c>
      <c r="O38" s="26">
        <f t="shared" si="22"/>
        <v>14.090511644696168</v>
      </c>
      <c r="P38" s="26">
        <f t="shared" si="22"/>
        <v>16.586667680332724</v>
      </c>
      <c r="Q38" s="26">
        <f t="shared" si="22"/>
        <v>-1.3653043867023262</v>
      </c>
      <c r="R38" s="26">
        <f t="shared" si="22"/>
        <v>-2.871303485065535</v>
      </c>
      <c r="S38" s="26">
        <f t="shared" si="22"/>
        <v>8.2107223772817761</v>
      </c>
      <c r="T38" s="26">
        <f t="shared" si="22"/>
        <v>16.277001500736365</v>
      </c>
      <c r="U38" s="26">
        <f t="shared" si="22"/>
        <v>-0.72718261679460827</v>
      </c>
      <c r="V38" s="26">
        <f t="shared" si="22"/>
        <v>3.0507368867032536</v>
      </c>
      <c r="X38" s="80">
        <f t="shared" si="24"/>
        <v>65381.433135600004</v>
      </c>
      <c r="Y38" s="81">
        <f t="shared" si="25"/>
        <v>4.9507404562232127</v>
      </c>
      <c r="Z38" s="80">
        <f t="shared" si="26"/>
        <v>14.539770366883765</v>
      </c>
      <c r="AA38" s="82"/>
      <c r="AB38" s="93" t="str">
        <f t="shared" si="23"/>
        <v>59,898.7 (-1.4%)</v>
      </c>
      <c r="AC38" s="93" t="str">
        <f t="shared" si="23"/>
        <v>58,178.9 (-2.9%)</v>
      </c>
      <c r="AD38" s="93" t="str">
        <f t="shared" si="23"/>
        <v>62,955.8 (8.2%)</v>
      </c>
      <c r="AE38" s="93" t="str">
        <f t="shared" si="23"/>
        <v>73,203.1 (16.3%)</v>
      </c>
      <c r="AF38" s="94" t="str">
        <f t="shared" si="23"/>
        <v>72,670.8 (-0.7%)</v>
      </c>
      <c r="AG38" s="93" t="str">
        <f t="shared" si="23"/>
        <v>74,887.7 (3.1%)</v>
      </c>
    </row>
    <row r="39" spans="1:33" ht="10.95" customHeight="1" x14ac:dyDescent="0.5">
      <c r="B39" s="73">
        <v>4</v>
      </c>
      <c r="C39" s="9" t="s">
        <v>21</v>
      </c>
      <c r="D39" s="33">
        <v>14828.49</v>
      </c>
      <c r="E39" s="61">
        <v>16679.54</v>
      </c>
      <c r="F39" s="33">
        <v>20160.330000000002</v>
      </c>
      <c r="G39" s="33">
        <v>19901.03</v>
      </c>
      <c r="H39" s="33">
        <v>16377.164663</v>
      </c>
      <c r="I39" s="33">
        <v>20934.439999999999</v>
      </c>
      <c r="J39" s="34">
        <v>25005.82</v>
      </c>
      <c r="K39" s="34">
        <v>22984.58</v>
      </c>
      <c r="L39" s="34">
        <v>24934.922413231801</v>
      </c>
      <c r="M39" s="13"/>
      <c r="N39" s="18">
        <v>-14.892953934205499</v>
      </c>
      <c r="O39" s="19">
        <f t="shared" si="22"/>
        <v>12.483064695056623</v>
      </c>
      <c r="P39" s="19">
        <f t="shared" si="22"/>
        <v>20.868621077080075</v>
      </c>
      <c r="Q39" s="19">
        <f t="shared" si="22"/>
        <v>-1.2861892637670236</v>
      </c>
      <c r="R39" s="19">
        <f t="shared" si="22"/>
        <v>-17.706949524723093</v>
      </c>
      <c r="S39" s="19">
        <f t="shared" si="22"/>
        <v>27.827010540450825</v>
      </c>
      <c r="T39" s="19">
        <v>19.5</v>
      </c>
      <c r="U39" s="19">
        <f t="shared" si="22"/>
        <v>-8.0830782593812049</v>
      </c>
      <c r="V39" s="19">
        <f t="shared" si="22"/>
        <v>8.4854385559005152</v>
      </c>
      <c r="X39" s="80">
        <f t="shared" si="24"/>
        <v>21040.606932600003</v>
      </c>
      <c r="Y39" s="81">
        <f t="shared" si="25"/>
        <v>3.666934049975068</v>
      </c>
      <c r="Z39" s="80">
        <f t="shared" si="26"/>
        <v>18.508570085960805</v>
      </c>
      <c r="AA39" s="82"/>
      <c r="AB39" s="86" t="str">
        <f t="shared" si="23"/>
        <v>19,901.0 (-1.3%)</v>
      </c>
      <c r="AC39" s="86" t="str">
        <f t="shared" si="23"/>
        <v>16,377.2 (-17.7%)</v>
      </c>
      <c r="AD39" s="86" t="str">
        <f t="shared" si="23"/>
        <v>20,934.4 (27.8%)</v>
      </c>
      <c r="AE39" s="84" t="str">
        <f t="shared" si="23"/>
        <v>25,005.8 (19.5%)</v>
      </c>
      <c r="AF39" s="85" t="str">
        <f t="shared" si="23"/>
        <v>22,984.6 (-8.1%)</v>
      </c>
      <c r="AG39" s="84" t="str">
        <f t="shared" si="23"/>
        <v>24,934.9 (8.5%)</v>
      </c>
    </row>
    <row r="40" spans="1:33" ht="10.95" hidden="1" customHeight="1" x14ac:dyDescent="0.5">
      <c r="A40" s="87">
        <v>4</v>
      </c>
      <c r="B40" s="95"/>
      <c r="C40" s="62" t="s">
        <v>22</v>
      </c>
      <c r="D40" s="23">
        <f t="shared" ref="D40:K40" si="29">+D38+D39</f>
        <v>60483.609999999993</v>
      </c>
      <c r="E40" s="63">
        <f t="shared" si="29"/>
        <v>68767.700000000012</v>
      </c>
      <c r="F40" s="23">
        <f t="shared" si="29"/>
        <v>80888.180000000008</v>
      </c>
      <c r="G40" s="23">
        <f t="shared" si="29"/>
        <v>79799.759999999995</v>
      </c>
      <c r="H40" s="23">
        <f t="shared" si="29"/>
        <v>74556.020340999996</v>
      </c>
      <c r="I40" s="23">
        <f t="shared" si="29"/>
        <v>83890.200000000012</v>
      </c>
      <c r="J40" s="23">
        <f t="shared" si="29"/>
        <v>98208.889999999985</v>
      </c>
      <c r="K40" s="23">
        <f t="shared" si="29"/>
        <v>95655.33</v>
      </c>
      <c r="L40" s="23">
        <f>100390.74</f>
        <v>100390.74</v>
      </c>
      <c r="M40" s="21"/>
      <c r="N40" s="25">
        <v>-12.701794687973022</v>
      </c>
      <c r="O40" s="26">
        <f t="shared" si="22"/>
        <v>13.696421228825484</v>
      </c>
      <c r="P40" s="26">
        <f t="shared" si="22"/>
        <v>17.625251389824005</v>
      </c>
      <c r="Q40" s="26">
        <f t="shared" si="22"/>
        <v>-1.3455859681847371</v>
      </c>
      <c r="R40" s="26">
        <f t="shared" si="22"/>
        <v>-6.5711220923471476</v>
      </c>
      <c r="S40" s="26">
        <f t="shared" si="22"/>
        <v>12.519686024425503</v>
      </c>
      <c r="T40" s="26">
        <f t="shared" si="22"/>
        <v>17.068370322159176</v>
      </c>
      <c r="U40" s="26">
        <f t="shared" si="22"/>
        <v>-2.6001312101175178</v>
      </c>
      <c r="V40" s="19">
        <f t="shared" si="22"/>
        <v>4.9504925653385046</v>
      </c>
      <c r="X40" s="80">
        <f t="shared" si="24"/>
        <v>86422.040068200004</v>
      </c>
      <c r="Y40" s="81">
        <f t="shared" si="25"/>
        <v>4.6349803960291425</v>
      </c>
      <c r="Z40" s="80">
        <f t="shared" si="26"/>
        <v>16.163353608381147</v>
      </c>
      <c r="AA40" s="82"/>
      <c r="AB40" s="89" t="str">
        <f t="shared" si="23"/>
        <v>79,799.8 (-1.3%)</v>
      </c>
      <c r="AC40" s="89" t="str">
        <f t="shared" si="23"/>
        <v>74,556.0 (-6.6%)</v>
      </c>
      <c r="AD40" s="89" t="str">
        <f t="shared" si="23"/>
        <v>83,890.2 (12.5%)</v>
      </c>
      <c r="AE40" s="89" t="str">
        <f t="shared" si="23"/>
        <v>98,208.9 (17.1%)</v>
      </c>
      <c r="AF40" s="90" t="str">
        <f t="shared" si="23"/>
        <v>95,655.3 (-2.6%)</v>
      </c>
      <c r="AG40" s="89" t="str">
        <f t="shared" si="23"/>
        <v>100,390.7 (5.0%)</v>
      </c>
    </row>
    <row r="41" spans="1:33" ht="10.95" customHeight="1" x14ac:dyDescent="0.5">
      <c r="B41" s="73">
        <v>5</v>
      </c>
      <c r="C41" s="9" t="s">
        <v>23</v>
      </c>
      <c r="D41" s="33">
        <v>16054.84</v>
      </c>
      <c r="E41" s="61">
        <v>18843.990000000002</v>
      </c>
      <c r="F41" s="33">
        <v>20979.1</v>
      </c>
      <c r="G41" s="33">
        <v>20709.259999999998</v>
      </c>
      <c r="H41" s="33">
        <v>13612.213686999999</v>
      </c>
      <c r="I41" s="33">
        <v>22057.09</v>
      </c>
      <c r="J41" s="34">
        <v>27044.63</v>
      </c>
      <c r="K41" s="34">
        <v>25967.47</v>
      </c>
      <c r="L41" s="34">
        <v>25373.161451347201</v>
      </c>
      <c r="M41" s="24"/>
      <c r="N41" s="18">
        <v>0.34168386960888864</v>
      </c>
      <c r="O41" s="19">
        <f t="shared" si="22"/>
        <v>17.372642766916414</v>
      </c>
      <c r="P41" s="19">
        <f t="shared" si="22"/>
        <v>11.33045602337932</v>
      </c>
      <c r="Q41" s="19">
        <f t="shared" si="22"/>
        <v>-1.2862324885242971</v>
      </c>
      <c r="R41" s="19">
        <f t="shared" si="22"/>
        <v>-34.269917481358583</v>
      </c>
      <c r="S41" s="19">
        <f t="shared" si="22"/>
        <v>62.038963736405826</v>
      </c>
      <c r="T41" s="19">
        <f t="shared" si="22"/>
        <v>22.611958331765436</v>
      </c>
      <c r="U41" s="19">
        <f t="shared" si="22"/>
        <v>-3.9828978987695551</v>
      </c>
      <c r="V41" s="19">
        <f t="shared" si="22"/>
        <v>-2.2886655829497449</v>
      </c>
      <c r="X41" s="80">
        <f t="shared" si="24"/>
        <v>21878.132737400003</v>
      </c>
      <c r="Y41" s="81">
        <f t="shared" si="25"/>
        <v>5.8196362877314556</v>
      </c>
      <c r="Z41" s="80">
        <f t="shared" si="26"/>
        <v>15.974986329489415</v>
      </c>
      <c r="AA41" s="82"/>
      <c r="AB41" s="86" t="str">
        <f t="shared" si="23"/>
        <v>20,709.3 (-1.3%)</v>
      </c>
      <c r="AC41" s="86" t="str">
        <f t="shared" si="23"/>
        <v>13,612.2 (-34.3%)</v>
      </c>
      <c r="AD41" s="86" t="str">
        <f t="shared" si="23"/>
        <v>22,057.1 (62.0%)</v>
      </c>
      <c r="AE41" s="84" t="str">
        <f t="shared" si="23"/>
        <v>27,044.6 (22.6%)</v>
      </c>
      <c r="AF41" s="85" t="str">
        <f t="shared" si="23"/>
        <v>25,967.5 (-4.0%)</v>
      </c>
      <c r="AG41" s="84" t="str">
        <f t="shared" si="23"/>
        <v>25,373.2 (-2.3%)</v>
      </c>
    </row>
    <row r="42" spans="1:33" ht="10.95" hidden="1" customHeight="1" x14ac:dyDescent="0.5">
      <c r="A42" s="87">
        <v>5</v>
      </c>
      <c r="B42" s="95"/>
      <c r="C42" s="62" t="s">
        <v>24</v>
      </c>
      <c r="D42" s="23">
        <f t="shared" ref="D42:L42" si="30">+D38+D39+D41</f>
        <v>76538.45</v>
      </c>
      <c r="E42" s="63">
        <f t="shared" si="30"/>
        <v>87611.690000000017</v>
      </c>
      <c r="F42" s="23">
        <f t="shared" si="30"/>
        <v>101867.28</v>
      </c>
      <c r="G42" s="23">
        <f t="shared" si="30"/>
        <v>100509.01999999999</v>
      </c>
      <c r="H42" s="23">
        <f t="shared" si="30"/>
        <v>88168.234027999992</v>
      </c>
      <c r="I42" s="23">
        <f t="shared" si="30"/>
        <v>105947.29000000001</v>
      </c>
      <c r="J42" s="23">
        <f t="shared" si="30"/>
        <v>125253.51999999999</v>
      </c>
      <c r="K42" s="23">
        <f t="shared" si="30"/>
        <v>121622.8</v>
      </c>
      <c r="L42" s="23">
        <f t="shared" si="30"/>
        <v>125195.82724067291</v>
      </c>
      <c r="M42" s="21"/>
      <c r="N42" s="25">
        <v>-10.254704043239959</v>
      </c>
      <c r="O42" s="26">
        <f t="shared" si="22"/>
        <v>14.467551929781731</v>
      </c>
      <c r="P42" s="26">
        <f t="shared" si="22"/>
        <v>16.271333197658876</v>
      </c>
      <c r="Q42" s="26">
        <f t="shared" si="22"/>
        <v>-1.3333623907500147</v>
      </c>
      <c r="R42" s="26">
        <f t="shared" si="22"/>
        <v>-12.278287035332747</v>
      </c>
      <c r="S42" s="26">
        <f t="shared" si="22"/>
        <v>20.164922398642847</v>
      </c>
      <c r="T42" s="26">
        <f t="shared" si="22"/>
        <v>18.22248591728961</v>
      </c>
      <c r="U42" s="26">
        <f t="shared" si="22"/>
        <v>-2.8986969787355932</v>
      </c>
      <c r="V42" s="26">
        <f t="shared" si="22"/>
        <v>2.9377939339276127</v>
      </c>
      <c r="X42" s="80">
        <f t="shared" si="24"/>
        <v>108300.17280560001</v>
      </c>
      <c r="Y42" s="81">
        <f t="shared" si="25"/>
        <v>4.8823693543560642</v>
      </c>
      <c r="Z42" s="80">
        <f t="shared" si="26"/>
        <v>15.600764059168014</v>
      </c>
      <c r="AA42" s="82"/>
      <c r="AB42" s="89" t="str">
        <f t="shared" si="23"/>
        <v>100,509.0 (-1.3%)</v>
      </c>
      <c r="AC42" s="89" t="str">
        <f t="shared" si="23"/>
        <v>88,168.2 (-12.3%)</v>
      </c>
      <c r="AD42" s="89" t="str">
        <f t="shared" si="23"/>
        <v>105,947.3 (20.2%)</v>
      </c>
      <c r="AE42" s="89" t="str">
        <f t="shared" si="23"/>
        <v>125,253.5 (18.2%)</v>
      </c>
      <c r="AF42" s="90" t="str">
        <f t="shared" si="23"/>
        <v>121,622.8 (-2.9%)</v>
      </c>
      <c r="AG42" s="89" t="str">
        <f t="shared" si="23"/>
        <v>125,195.8 (2.9%)</v>
      </c>
    </row>
    <row r="43" spans="1:33" ht="10.95" customHeight="1" x14ac:dyDescent="0.5">
      <c r="B43" s="73">
        <v>6</v>
      </c>
      <c r="C43" s="9" t="s">
        <v>25</v>
      </c>
      <c r="D43" s="28">
        <v>16146.2</v>
      </c>
      <c r="E43" s="29">
        <v>18227.05</v>
      </c>
      <c r="F43" s="28">
        <v>20094.14</v>
      </c>
      <c r="G43" s="28">
        <v>18102.21</v>
      </c>
      <c r="H43" s="28">
        <v>14799.4557</v>
      </c>
      <c r="I43" s="28">
        <v>22560.32</v>
      </c>
      <c r="J43" s="30">
        <v>27600.03</v>
      </c>
      <c r="K43" s="30">
        <v>24499.09</v>
      </c>
      <c r="L43" s="30">
        <v>24388.344950534902</v>
      </c>
      <c r="M43" s="13"/>
      <c r="N43" s="18">
        <v>-10.305466488013092</v>
      </c>
      <c r="O43" s="19">
        <f t="shared" si="22"/>
        <v>12.88755248913056</v>
      </c>
      <c r="P43" s="19">
        <f t="shared" si="22"/>
        <v>10.243511703758967</v>
      </c>
      <c r="Q43" s="19">
        <f t="shared" si="22"/>
        <v>-9.9129895581497873</v>
      </c>
      <c r="R43" s="19">
        <v>-18.3</v>
      </c>
      <c r="S43" s="19">
        <f t="shared" si="22"/>
        <v>52.440200891982805</v>
      </c>
      <c r="T43" s="19">
        <f t="shared" si="22"/>
        <v>22.338823208181434</v>
      </c>
      <c r="U43" s="19">
        <f t="shared" si="22"/>
        <v>-11.235277642814157</v>
      </c>
      <c r="V43" s="19">
        <f t="shared" si="22"/>
        <v>-0.45203740002219828</v>
      </c>
      <c r="X43" s="80">
        <f>AVERAGE(G43:K43)</f>
        <v>21512.221139999998</v>
      </c>
      <c r="Y43" s="81">
        <f t="shared" si="25"/>
        <v>7.8585527456858539</v>
      </c>
      <c r="Z43" s="80">
        <f t="shared" si="26"/>
        <v>13.369720364146943</v>
      </c>
      <c r="AA43" s="82"/>
      <c r="AB43" s="28" t="str">
        <f t="shared" si="23"/>
        <v>18,102.2 (-9.9%)</v>
      </c>
      <c r="AC43" s="28" t="str">
        <f t="shared" si="23"/>
        <v>14,799.5 (-18.3%)</v>
      </c>
      <c r="AD43" s="28" t="str">
        <f t="shared" si="23"/>
        <v>22,560.3 (52.4%)</v>
      </c>
      <c r="AE43" s="30" t="str">
        <f t="shared" si="23"/>
        <v>27,600.0 (22.3%)</v>
      </c>
      <c r="AF43" s="30" t="str">
        <f t="shared" si="23"/>
        <v>24,499.1 (-11.2%)</v>
      </c>
      <c r="AG43" s="30" t="str">
        <f t="shared" si="23"/>
        <v>24,388.3 (-0.5%)</v>
      </c>
    </row>
    <row r="44" spans="1:33" ht="10.95" customHeight="1" x14ac:dyDescent="0.5">
      <c r="A44" s="91"/>
      <c r="C44" s="27" t="s">
        <v>3</v>
      </c>
      <c r="D44" s="23">
        <f t="shared" ref="D44:L44" si="31">+D39+D41+D43</f>
        <v>47029.53</v>
      </c>
      <c r="E44" s="63">
        <f t="shared" si="31"/>
        <v>53750.58</v>
      </c>
      <c r="F44" s="23">
        <f t="shared" si="31"/>
        <v>61233.57</v>
      </c>
      <c r="G44" s="23">
        <f t="shared" si="31"/>
        <v>58712.499999999993</v>
      </c>
      <c r="H44" s="23">
        <f t="shared" si="31"/>
        <v>44788.834049999998</v>
      </c>
      <c r="I44" s="23">
        <f t="shared" si="31"/>
        <v>65551.850000000006</v>
      </c>
      <c r="J44" s="23">
        <f t="shared" si="31"/>
        <v>79650.48</v>
      </c>
      <c r="K44" s="23">
        <f t="shared" si="31"/>
        <v>73451.14</v>
      </c>
      <c r="L44" s="23">
        <f t="shared" si="31"/>
        <v>74696.428815113904</v>
      </c>
      <c r="M44" s="24"/>
      <c r="N44" s="25">
        <v>-8.5470384637149071</v>
      </c>
      <c r="O44" s="26">
        <f t="shared" si="22"/>
        <v>14.291127298103978</v>
      </c>
      <c r="P44" s="26">
        <f t="shared" si="22"/>
        <v>13.921691635699563</v>
      </c>
      <c r="Q44" s="26">
        <f t="shared" si="22"/>
        <v>-4.1171370540701862</v>
      </c>
      <c r="R44" s="26">
        <f t="shared" si="22"/>
        <v>-23.714994166489245</v>
      </c>
      <c r="S44" s="26">
        <f t="shared" si="22"/>
        <v>46.357571904687724</v>
      </c>
      <c r="T44" s="26">
        <f t="shared" si="22"/>
        <v>21.50760047199276</v>
      </c>
      <c r="U44" s="26">
        <f t="shared" si="22"/>
        <v>-7.7831797121624362</v>
      </c>
      <c r="V44" s="26">
        <f t="shared" si="22"/>
        <v>1.6953975324466075</v>
      </c>
      <c r="X44" s="80">
        <f>AVERAGE(G44:K44)</f>
        <v>64430.960809999997</v>
      </c>
      <c r="Y44" s="81">
        <f t="shared" si="25"/>
        <v>5.7589162682274209</v>
      </c>
      <c r="Z44" s="80">
        <f t="shared" si="26"/>
        <v>15.93250803039501</v>
      </c>
      <c r="AA44" s="82"/>
      <c r="AB44" s="93" t="str">
        <f t="shared" si="23"/>
        <v>58,712.5 (-4.1%)</v>
      </c>
      <c r="AC44" s="93" t="str">
        <f t="shared" si="23"/>
        <v>44,788.8 (-23.7%)</v>
      </c>
      <c r="AD44" s="93" t="str">
        <f t="shared" si="23"/>
        <v>65,551.9 (46.4%)</v>
      </c>
      <c r="AE44" s="93" t="str">
        <f t="shared" si="23"/>
        <v>79,650.5 (21.5%)</v>
      </c>
      <c r="AF44" s="94" t="str">
        <f t="shared" si="23"/>
        <v>73,451.1 (-7.8%)</v>
      </c>
      <c r="AG44" s="93" t="str">
        <f t="shared" si="23"/>
        <v>74,696.4 (1.7%)</v>
      </c>
    </row>
    <row r="45" spans="1:33" ht="10.95" customHeight="1" x14ac:dyDescent="0.5">
      <c r="A45" s="91"/>
      <c r="C45" s="27" t="s">
        <v>4</v>
      </c>
      <c r="D45" s="23">
        <f t="shared" ref="D45:L45" si="32">+D38+D39+D41+D43</f>
        <v>92684.65</v>
      </c>
      <c r="E45" s="63">
        <f t="shared" si="32"/>
        <v>105838.74000000002</v>
      </c>
      <c r="F45" s="23">
        <f t="shared" si="32"/>
        <v>121961.42</v>
      </c>
      <c r="G45" s="23">
        <f t="shared" si="32"/>
        <v>118611.22999999998</v>
      </c>
      <c r="H45" s="23">
        <f t="shared" si="32"/>
        <v>102967.689728</v>
      </c>
      <c r="I45" s="23">
        <f t="shared" si="32"/>
        <v>128507.61000000002</v>
      </c>
      <c r="J45" s="23">
        <f t="shared" si="32"/>
        <v>152853.54999999999</v>
      </c>
      <c r="K45" s="23">
        <f t="shared" si="32"/>
        <v>146121.89000000001</v>
      </c>
      <c r="L45" s="23">
        <f t="shared" si="32"/>
        <v>149584.17219120782</v>
      </c>
      <c r="M45" s="24"/>
      <c r="N45" s="25">
        <v>-10.263551286048179</v>
      </c>
      <c r="O45" s="26">
        <f t="shared" si="22"/>
        <v>14.192306924609444</v>
      </c>
      <c r="P45" s="26">
        <f t="shared" si="22"/>
        <v>15.233250131284603</v>
      </c>
      <c r="Q45" s="26">
        <f t="shared" si="22"/>
        <v>-2.7469260361186465</v>
      </c>
      <c r="R45" s="26">
        <f t="shared" si="22"/>
        <v>-13.188920030590678</v>
      </c>
      <c r="S45" s="26">
        <f t="shared" si="22"/>
        <v>24.803819857924768</v>
      </c>
      <c r="T45" s="26">
        <f t="shared" si="22"/>
        <v>18.945134844543432</v>
      </c>
      <c r="U45" s="26">
        <f t="shared" si="22"/>
        <v>-4.4039932340465544</v>
      </c>
      <c r="V45" s="26">
        <f t="shared" si="22"/>
        <v>2.3694479938685564</v>
      </c>
      <c r="X45" s="80">
        <f t="shared" si="24"/>
        <v>129812.39394559999</v>
      </c>
      <c r="Y45" s="81">
        <f t="shared" si="25"/>
        <v>5.3531118021276747</v>
      </c>
      <c r="Z45" s="80">
        <f t="shared" si="26"/>
        <v>15.231040461277923</v>
      </c>
      <c r="AA45" s="82"/>
      <c r="AB45" s="93" t="str">
        <f t="shared" si="23"/>
        <v>118,611.2 (-2.7%)</v>
      </c>
      <c r="AC45" s="93" t="str">
        <f t="shared" si="23"/>
        <v>102,967.7 (-13.2%)</v>
      </c>
      <c r="AD45" s="93" t="str">
        <f t="shared" si="23"/>
        <v>128,507.6 (24.8%)</v>
      </c>
      <c r="AE45" s="93" t="str">
        <f t="shared" si="23"/>
        <v>152,853.6 (18.9%)</v>
      </c>
      <c r="AF45" s="94" t="str">
        <f t="shared" si="23"/>
        <v>146,121.9 (-4.4%)</v>
      </c>
      <c r="AG45" s="94" t="str">
        <f t="shared" si="23"/>
        <v>149,584.2 (2.4%)</v>
      </c>
    </row>
    <row r="46" spans="1:33" ht="10.95" customHeight="1" x14ac:dyDescent="0.5">
      <c r="B46" s="73">
        <v>7</v>
      </c>
      <c r="C46" s="9" t="s">
        <v>26</v>
      </c>
      <c r="D46" s="33">
        <v>16073.99</v>
      </c>
      <c r="E46" s="61">
        <v>18944.53</v>
      </c>
      <c r="F46" s="33">
        <v>20747.78</v>
      </c>
      <c r="G46" s="33">
        <v>21022.92</v>
      </c>
      <c r="H46" s="33">
        <v>15394.782561</v>
      </c>
      <c r="I46" s="33">
        <v>22032.18</v>
      </c>
      <c r="J46" s="34">
        <v>27116.27</v>
      </c>
      <c r="K46" s="34">
        <v>23955.279999999999</v>
      </c>
      <c r="L46" s="34">
        <f>ROUND(27093.8392410929,2)</f>
        <v>27093.84</v>
      </c>
      <c r="M46" s="13"/>
      <c r="N46" s="18">
        <v>-7.896211560367739</v>
      </c>
      <c r="O46" s="19">
        <f t="shared" si="22"/>
        <v>17.858291562953553</v>
      </c>
      <c r="P46" s="19">
        <f t="shared" si="22"/>
        <v>9.518578713750081</v>
      </c>
      <c r="Q46" s="19">
        <f t="shared" si="22"/>
        <v>1.3261177822398329</v>
      </c>
      <c r="R46" s="19">
        <f t="shared" si="22"/>
        <v>-26.771435361976348</v>
      </c>
      <c r="S46" s="19">
        <f t="shared" si="22"/>
        <v>43.114590366574525</v>
      </c>
      <c r="T46" s="19">
        <f t="shared" si="22"/>
        <v>23.075746476290583</v>
      </c>
      <c r="U46" s="19">
        <f t="shared" si="22"/>
        <v>-11.657171137475775</v>
      </c>
      <c r="V46" s="19">
        <f t="shared" si="22"/>
        <v>13.101746253853008</v>
      </c>
      <c r="X46" s="80">
        <f>AVERAGE(G46:K46)</f>
        <v>21904.2865122</v>
      </c>
      <c r="Y46" s="81">
        <f t="shared" si="25"/>
        <v>3.3182528418437496</v>
      </c>
      <c r="Z46" s="80">
        <f t="shared" si="26"/>
        <v>23.691954015071804</v>
      </c>
      <c r="AA46" s="82"/>
      <c r="AB46" s="86" t="str">
        <f t="shared" si="23"/>
        <v>21,022.9 (1.3%)</v>
      </c>
      <c r="AC46" s="86" t="str">
        <f t="shared" si="23"/>
        <v>15,394.8 (-26.8%)</v>
      </c>
      <c r="AD46" s="28" t="str">
        <f t="shared" si="23"/>
        <v>22,032.2 (43.1%)</v>
      </c>
      <c r="AE46" s="30" t="str">
        <f t="shared" si="23"/>
        <v>27,116.3 (23.1%)</v>
      </c>
      <c r="AF46" s="30" t="str">
        <f t="shared" si="23"/>
        <v>23,955.3 (-11.7%)</v>
      </c>
      <c r="AG46" s="30" t="str">
        <f t="shared" si="23"/>
        <v>27,093.8 (13.1%)</v>
      </c>
    </row>
    <row r="47" spans="1:33" ht="10.95" hidden="1" customHeight="1" x14ac:dyDescent="0.5">
      <c r="A47" s="96">
        <v>7</v>
      </c>
      <c r="B47" s="97"/>
      <c r="C47" s="31" t="s">
        <v>27</v>
      </c>
      <c r="D47" s="23">
        <f t="shared" ref="D47:L47" si="33">+D45+D46</f>
        <v>108758.64</v>
      </c>
      <c r="E47" s="63">
        <f t="shared" si="33"/>
        <v>124783.27000000002</v>
      </c>
      <c r="F47" s="23">
        <f t="shared" si="33"/>
        <v>142709.20000000001</v>
      </c>
      <c r="G47" s="23">
        <f t="shared" si="33"/>
        <v>139634.14999999997</v>
      </c>
      <c r="H47" s="23">
        <f t="shared" si="33"/>
        <v>118362.472289</v>
      </c>
      <c r="I47" s="23">
        <f t="shared" si="33"/>
        <v>150539.79</v>
      </c>
      <c r="J47" s="23">
        <f t="shared" si="33"/>
        <v>179969.81999999998</v>
      </c>
      <c r="K47" s="23">
        <f t="shared" si="33"/>
        <v>170077.17</v>
      </c>
      <c r="L47" s="23">
        <f t="shared" si="33"/>
        <v>176678.01219120782</v>
      </c>
      <c r="M47" s="24"/>
      <c r="N47" s="25">
        <v>-9.9213632490468555</v>
      </c>
      <c r="O47" s="26">
        <f t="shared" si="22"/>
        <v>14.734121353485129</v>
      </c>
      <c r="P47" s="26">
        <f t="shared" si="22"/>
        <v>14.365651741615682</v>
      </c>
      <c r="Q47" s="26">
        <f t="shared" si="22"/>
        <v>-2.1547664761627505</v>
      </c>
      <c r="R47" s="26">
        <f t="shared" si="22"/>
        <v>-15.23386486113889</v>
      </c>
      <c r="S47" s="26">
        <f t="shared" si="22"/>
        <v>27.185405212248526</v>
      </c>
      <c r="T47" s="26">
        <v>19.600000000000001</v>
      </c>
      <c r="U47" s="26">
        <f t="shared" si="22"/>
        <v>-5.4968383032221517</v>
      </c>
      <c r="V47" s="26">
        <f t="shared" si="22"/>
        <v>3.8810865627689983</v>
      </c>
      <c r="X47" s="80">
        <f t="shared" si="24"/>
        <v>151716.68045779999</v>
      </c>
      <c r="Y47" s="81">
        <f t="shared" si="25"/>
        <v>5.054242059692049</v>
      </c>
      <c r="Z47" s="80">
        <f t="shared" si="26"/>
        <v>16.452595494501885</v>
      </c>
      <c r="AA47" s="82"/>
      <c r="AB47" s="89" t="str">
        <f t="shared" si="23"/>
        <v>139,634.2 (-2.2%)</v>
      </c>
      <c r="AC47" s="89" t="str">
        <f t="shared" si="23"/>
        <v>118,362.5 (-15.2%)</v>
      </c>
      <c r="AD47" s="89" t="str">
        <f t="shared" si="23"/>
        <v>150,539.8 (27.2%)</v>
      </c>
      <c r="AE47" s="89" t="str">
        <f t="shared" si="23"/>
        <v>179,969.8 (19.6%)</v>
      </c>
      <c r="AF47" s="90" t="str">
        <f t="shared" si="23"/>
        <v>170,077.2 (-5.5%)</v>
      </c>
      <c r="AG47" s="90" t="str">
        <f t="shared" si="23"/>
        <v>176,678.0 (3.9%)</v>
      </c>
    </row>
    <row r="48" spans="1:33" ht="10.95" customHeight="1" x14ac:dyDescent="0.5">
      <c r="B48" s="92">
        <v>8</v>
      </c>
      <c r="C48" s="9" t="s">
        <v>28</v>
      </c>
      <c r="D48" s="33">
        <v>16647.72</v>
      </c>
      <c r="E48" s="61">
        <v>19041.11</v>
      </c>
      <c r="F48" s="33">
        <v>23264.66</v>
      </c>
      <c r="G48" s="33">
        <v>19750.5</v>
      </c>
      <c r="H48" s="33">
        <v>15678.172305</v>
      </c>
      <c r="I48" s="33">
        <v>22968.26</v>
      </c>
      <c r="J48" s="34">
        <v>27417.89</v>
      </c>
      <c r="K48" s="34">
        <v>23793.7</v>
      </c>
      <c r="L48" s="34">
        <v>25917.378068788799</v>
      </c>
      <c r="M48" s="13"/>
      <c r="N48" s="18">
        <v>-1.7713667686850232</v>
      </c>
      <c r="O48" s="19">
        <f t="shared" si="22"/>
        <v>14.376683413704704</v>
      </c>
      <c r="P48" s="19">
        <f t="shared" si="22"/>
        <v>22.181217376507977</v>
      </c>
      <c r="Q48" s="19">
        <f t="shared" si="22"/>
        <v>-15.105142305969654</v>
      </c>
      <c r="R48" s="19">
        <f t="shared" si="22"/>
        <v>-20.618858737753477</v>
      </c>
      <c r="S48" s="19">
        <f t="shared" si="22"/>
        <v>46.498326164428505</v>
      </c>
      <c r="T48" s="19">
        <f t="shared" si="22"/>
        <v>19.372952065154259</v>
      </c>
      <c r="U48" s="19">
        <f t="shared" si="22"/>
        <v>-13.21834028803821</v>
      </c>
      <c r="V48" s="19">
        <f t="shared" si="22"/>
        <v>8.9253796962590837</v>
      </c>
      <c r="X48" s="80">
        <f t="shared" si="24"/>
        <v>21921.704460999998</v>
      </c>
      <c r="Y48" s="81">
        <f t="shared" si="25"/>
        <v>4.7661469122103117</v>
      </c>
      <c r="Z48" s="80">
        <f t="shared" si="26"/>
        <v>18.227020690372587</v>
      </c>
      <c r="AA48" s="82"/>
      <c r="AB48" s="86" t="str">
        <f t="shared" si="23"/>
        <v>19,750.5 (-15.1%)</v>
      </c>
      <c r="AC48" s="86" t="str">
        <f t="shared" si="23"/>
        <v>15,678.2 (-20.6%)</v>
      </c>
      <c r="AD48" s="86" t="str">
        <f t="shared" si="23"/>
        <v>22,968.3 (46.5%)</v>
      </c>
      <c r="AE48" s="84" t="str">
        <f t="shared" si="23"/>
        <v>27,417.9 (19.4%)</v>
      </c>
      <c r="AF48" s="85" t="str">
        <f t="shared" si="23"/>
        <v>23,793.7 (-13.2%)</v>
      </c>
      <c r="AG48" s="84" t="str">
        <f t="shared" si="23"/>
        <v>25,917.4 (8.9%)</v>
      </c>
    </row>
    <row r="49" spans="1:33" ht="10.95" hidden="1" customHeight="1" x14ac:dyDescent="0.5">
      <c r="A49" s="91">
        <v>8</v>
      </c>
      <c r="C49" s="31" t="s">
        <v>29</v>
      </c>
      <c r="D49" s="23">
        <f t="shared" ref="D49:L49" si="34">D48+D47</f>
        <v>125406.36</v>
      </c>
      <c r="E49" s="63">
        <f t="shared" si="34"/>
        <v>143824.38</v>
      </c>
      <c r="F49" s="23">
        <f t="shared" si="34"/>
        <v>165973.86000000002</v>
      </c>
      <c r="G49" s="23">
        <f t="shared" si="34"/>
        <v>159384.64999999997</v>
      </c>
      <c r="H49" s="23">
        <f t="shared" si="34"/>
        <v>134040.64459400001</v>
      </c>
      <c r="I49" s="23">
        <f t="shared" si="34"/>
        <v>173508.05000000002</v>
      </c>
      <c r="J49" s="23">
        <f t="shared" si="34"/>
        <v>207387.70999999996</v>
      </c>
      <c r="K49" s="23">
        <f t="shared" si="34"/>
        <v>193870.87000000002</v>
      </c>
      <c r="L49" s="23">
        <f t="shared" si="34"/>
        <v>202595.39025999661</v>
      </c>
      <c r="M49" s="24"/>
      <c r="N49" s="25">
        <v>-8.9181661058106538</v>
      </c>
      <c r="O49" s="26">
        <f t="shared" si="22"/>
        <v>14.686671393699658</v>
      </c>
      <c r="P49" s="26">
        <f t="shared" si="22"/>
        <v>15.400365362256396</v>
      </c>
      <c r="Q49" s="26">
        <f t="shared" si="22"/>
        <v>-3.9700287744106499</v>
      </c>
      <c r="R49" s="26">
        <f t="shared" si="22"/>
        <v>-15.901158239516766</v>
      </c>
      <c r="S49" s="26">
        <f t="shared" si="22"/>
        <v>29.444356617012769</v>
      </c>
      <c r="T49" s="26">
        <f t="shared" si="22"/>
        <v>19.526275582026287</v>
      </c>
      <c r="U49" s="26">
        <f t="shared" si="22"/>
        <v>-6.5176668376346614</v>
      </c>
      <c r="V49" s="26">
        <f t="shared" si="22"/>
        <v>4.500170788936253</v>
      </c>
      <c r="X49" s="80">
        <f t="shared" si="24"/>
        <v>173638.3849188</v>
      </c>
      <c r="Y49" s="81">
        <f t="shared" si="25"/>
        <v>5.0186706363333</v>
      </c>
      <c r="Z49" s="80">
        <f t="shared" si="26"/>
        <v>16.676615228100644</v>
      </c>
      <c r="AA49" s="82"/>
      <c r="AB49" s="93" t="str">
        <f t="shared" si="23"/>
        <v>159,384.7 (-4.0%)</v>
      </c>
      <c r="AC49" s="93" t="str">
        <f t="shared" si="23"/>
        <v>134,040.6 (-15.9%)</v>
      </c>
      <c r="AD49" s="93" t="str">
        <f t="shared" si="23"/>
        <v>173,508.1 (29.4%)</v>
      </c>
      <c r="AE49" s="93" t="str">
        <f t="shared" si="23"/>
        <v>207,387.7 (19.5%)</v>
      </c>
      <c r="AF49" s="94" t="str">
        <f t="shared" si="23"/>
        <v>193,870.9 (-6.5%)</v>
      </c>
      <c r="AG49" s="93" t="str">
        <f t="shared" si="23"/>
        <v>202,595.4 (4.5%)</v>
      </c>
    </row>
    <row r="50" spans="1:33" ht="10.95" customHeight="1" x14ac:dyDescent="0.5">
      <c r="B50" s="73">
        <v>9</v>
      </c>
      <c r="C50" s="9" t="s">
        <v>30</v>
      </c>
      <c r="D50" s="33">
        <v>16817.96</v>
      </c>
      <c r="E50" s="61">
        <v>18392.349999999999</v>
      </c>
      <c r="F50" s="33">
        <v>20055.939999999999</v>
      </c>
      <c r="G50" s="33">
        <v>19128.150000000001</v>
      </c>
      <c r="H50" s="33">
        <v>17210.023437</v>
      </c>
      <c r="I50" s="33">
        <v>22291.51</v>
      </c>
      <c r="J50" s="34">
        <v>25486.81</v>
      </c>
      <c r="K50" s="34">
        <v>23287.5</v>
      </c>
      <c r="L50" s="34">
        <v>25588.986557836201</v>
      </c>
      <c r="M50" s="13"/>
      <c r="N50" s="18">
        <v>4.9692294249085611</v>
      </c>
      <c r="O50" s="19">
        <f t="shared" ref="O50:V60" si="35">((E50/D50)-1)*100</f>
        <v>9.3613613066031665</v>
      </c>
      <c r="P50" s="19">
        <f t="shared" si="35"/>
        <v>9.045010561456257</v>
      </c>
      <c r="Q50" s="19">
        <f t="shared" si="35"/>
        <v>-4.6260110471012421</v>
      </c>
      <c r="R50" s="19">
        <f t="shared" si="35"/>
        <v>-10.027768304828232</v>
      </c>
      <c r="S50" s="19">
        <f t="shared" si="35"/>
        <v>29.526319831007662</v>
      </c>
      <c r="T50" s="19">
        <f t="shared" si="35"/>
        <v>14.334156815756316</v>
      </c>
      <c r="U50" s="19">
        <f t="shared" si="35"/>
        <v>-8.6292085984868265</v>
      </c>
      <c r="V50" s="19">
        <f>((L50/K50)-1)*100</f>
        <v>9.8829267110518657</v>
      </c>
      <c r="X50" s="80">
        <f t="shared" si="24"/>
        <v>21480.798687399998</v>
      </c>
      <c r="Y50" s="81">
        <f t="shared" si="25"/>
        <v>5.0418772882279583</v>
      </c>
      <c r="Z50" s="80">
        <f t="shared" si="26"/>
        <v>19.124930735680444</v>
      </c>
      <c r="AA50" s="82"/>
      <c r="AB50" s="86" t="str">
        <f t="shared" ref="AB50:AG60" si="36">CONCATENATE(TEXT(G50,"0,00.0")," (",TEXT(Q50,"0.0"),"%)")</f>
        <v>19,128.2 (-4.6%)</v>
      </c>
      <c r="AC50" s="86" t="str">
        <f t="shared" si="36"/>
        <v>17,210.0 (-10.0%)</v>
      </c>
      <c r="AD50" s="86" t="str">
        <f t="shared" si="36"/>
        <v>22,291.5 (29.5%)</v>
      </c>
      <c r="AE50" s="84" t="str">
        <f t="shared" si="36"/>
        <v>25,486.8 (14.3%)</v>
      </c>
      <c r="AF50" s="98" t="str">
        <f t="shared" si="36"/>
        <v>23,287.5 (-8.6%)</v>
      </c>
      <c r="AG50" s="99" t="str">
        <f t="shared" si="36"/>
        <v>25,589.0 (9.9%)</v>
      </c>
    </row>
    <row r="51" spans="1:33" ht="10.95" customHeight="1" x14ac:dyDescent="0.5">
      <c r="A51" s="91"/>
      <c r="B51" s="92"/>
      <c r="C51" s="27" t="s">
        <v>5</v>
      </c>
      <c r="D51" s="23">
        <f t="shared" ref="D51:L51" si="37">+D46+D48+D50</f>
        <v>49539.67</v>
      </c>
      <c r="E51" s="63">
        <f t="shared" si="37"/>
        <v>56377.99</v>
      </c>
      <c r="F51" s="23">
        <f t="shared" si="37"/>
        <v>64068.380000000005</v>
      </c>
      <c r="G51" s="23">
        <f t="shared" si="37"/>
        <v>59901.57</v>
      </c>
      <c r="H51" s="23">
        <f t="shared" si="37"/>
        <v>48282.978302999996</v>
      </c>
      <c r="I51" s="23">
        <f t="shared" si="37"/>
        <v>67291.95</v>
      </c>
      <c r="J51" s="23">
        <f t="shared" si="37"/>
        <v>80020.97</v>
      </c>
      <c r="K51" s="23">
        <f t="shared" si="37"/>
        <v>71036.479999999996</v>
      </c>
      <c r="L51" s="23">
        <f t="shared" si="37"/>
        <v>78600.204626624996</v>
      </c>
      <c r="M51" s="24"/>
      <c r="N51" s="25">
        <v>-1.7494427506214216</v>
      </c>
      <c r="O51" s="26">
        <f t="shared" si="35"/>
        <v>13.803725378065689</v>
      </c>
      <c r="P51" s="26">
        <f t="shared" si="35"/>
        <v>13.64076654737072</v>
      </c>
      <c r="Q51" s="26">
        <f t="shared" si="35"/>
        <v>-6.5036918367531786</v>
      </c>
      <c r="R51" s="26">
        <f t="shared" si="35"/>
        <v>-19.396138860801148</v>
      </c>
      <c r="S51" s="26">
        <f t="shared" si="35"/>
        <v>39.369923656550633</v>
      </c>
      <c r="T51" s="26">
        <f t="shared" si="35"/>
        <v>18.916111065290874</v>
      </c>
      <c r="U51" s="26">
        <f t="shared" si="35"/>
        <v>-11.227669447146171</v>
      </c>
      <c r="V51" s="26">
        <f>((L51/K51)-1)*100</f>
        <v>10.647662477962028</v>
      </c>
      <c r="X51" s="80">
        <f t="shared" si="24"/>
        <v>65306.789660599999</v>
      </c>
      <c r="Y51" s="81">
        <f t="shared" si="25"/>
        <v>4.3544099929967439</v>
      </c>
      <c r="Z51" s="80">
        <f t="shared" si="26"/>
        <v>20.355333702837019</v>
      </c>
      <c r="AA51" s="82"/>
      <c r="AB51" s="93" t="str">
        <f t="shared" si="36"/>
        <v>59,901.6 (-6.5%)</v>
      </c>
      <c r="AC51" s="93" t="str">
        <f t="shared" si="36"/>
        <v>48,283.0 (-19.4%)</v>
      </c>
      <c r="AD51" s="93" t="str">
        <f t="shared" si="36"/>
        <v>67,292.0 (39.4%)</v>
      </c>
      <c r="AE51" s="93" t="str">
        <f t="shared" si="36"/>
        <v>80,021.0 (18.9%)</v>
      </c>
      <c r="AF51" s="94" t="str">
        <f t="shared" si="36"/>
        <v>71,036.5 (-11.2%)</v>
      </c>
      <c r="AG51" s="93" t="str">
        <f t="shared" si="36"/>
        <v>78,600.2 (10.6%)</v>
      </c>
    </row>
    <row r="52" spans="1:33" ht="10.95" hidden="1" customHeight="1" x14ac:dyDescent="0.5">
      <c r="A52" s="91">
        <v>9</v>
      </c>
      <c r="B52" s="92"/>
      <c r="C52" s="31" t="s">
        <v>31</v>
      </c>
      <c r="D52" s="23">
        <f t="shared" ref="D52:E52" si="38">+D45+D46+D48+D50</f>
        <v>142224.32000000001</v>
      </c>
      <c r="E52" s="63">
        <f t="shared" si="38"/>
        <v>162216.73000000001</v>
      </c>
      <c r="F52" s="23">
        <f>+F45+F46+F48+F50</f>
        <v>186029.80000000002</v>
      </c>
      <c r="G52" s="23">
        <f>+G45+G46+G48+G50</f>
        <v>178512.79999999996</v>
      </c>
      <c r="H52" s="23">
        <f>+H45+H46+H48+H50</f>
        <v>151250.66803100001</v>
      </c>
      <c r="I52" s="23">
        <f>+I45+I46+I48+I50</f>
        <v>195799.56000000003</v>
      </c>
      <c r="J52" s="23">
        <f t="shared" ref="J52" si="39">+J45+J46+J48+J50</f>
        <v>232874.51999999996</v>
      </c>
      <c r="K52" s="23">
        <f>+K45+K46+K48+K50</f>
        <v>217158.37000000002</v>
      </c>
      <c r="L52" s="23">
        <f>+L45+L46+L48+L50</f>
        <v>228184.37681783282</v>
      </c>
      <c r="M52" s="24"/>
      <c r="N52" s="25">
        <v>-7.4706014039553121</v>
      </c>
      <c r="O52" s="26">
        <f t="shared" si="35"/>
        <v>14.056955941149862</v>
      </c>
      <c r="P52" s="26">
        <f t="shared" si="35"/>
        <v>14.679786727299948</v>
      </c>
      <c r="Q52" s="26">
        <f t="shared" si="35"/>
        <v>-4.0407504604101359</v>
      </c>
      <c r="R52" s="26">
        <f t="shared" si="35"/>
        <v>-15.271807942623694</v>
      </c>
      <c r="S52" s="26">
        <f t="shared" si="35"/>
        <v>29.453682782987368</v>
      </c>
      <c r="T52" s="26">
        <f t="shared" si="35"/>
        <v>18.935160017724218</v>
      </c>
      <c r="U52" s="26">
        <f t="shared" si="35"/>
        <v>-6.7487632395334396</v>
      </c>
      <c r="V52" s="26">
        <f>((L52/K52)-1)*100</f>
        <v>5.0774035639670645</v>
      </c>
      <c r="X52" s="80">
        <f t="shared" si="24"/>
        <v>195119.18360619998</v>
      </c>
      <c r="Y52" s="81">
        <f t="shared" si="25"/>
        <v>5.0211580305236758</v>
      </c>
      <c r="Z52" s="80">
        <f t="shared" si="26"/>
        <v>16.946151885489023</v>
      </c>
      <c r="AA52" s="82"/>
      <c r="AB52" s="89" t="str">
        <f t="shared" si="36"/>
        <v>178,512.8 (-4.0%)</v>
      </c>
      <c r="AC52" s="89" t="str">
        <f t="shared" si="36"/>
        <v>151,250.7 (-15.3%)</v>
      </c>
      <c r="AD52" s="89" t="str">
        <f t="shared" si="36"/>
        <v>195,799.6 (29.5%)</v>
      </c>
      <c r="AE52" s="89" t="str">
        <f t="shared" si="36"/>
        <v>232,874.5 (18.9%)</v>
      </c>
      <c r="AF52" s="90" t="str">
        <f t="shared" si="36"/>
        <v>217,158.4 (-6.7%)</v>
      </c>
      <c r="AG52" s="89" t="str">
        <f t="shared" si="36"/>
        <v>228,184.4 (5.1%)</v>
      </c>
    </row>
    <row r="53" spans="1:33" ht="10.95" customHeight="1" x14ac:dyDescent="0.5">
      <c r="B53" s="92">
        <v>10</v>
      </c>
      <c r="C53" s="9" t="s">
        <v>32</v>
      </c>
      <c r="D53" s="33">
        <v>17504.939999999999</v>
      </c>
      <c r="E53" s="61">
        <v>19811.84</v>
      </c>
      <c r="F53" s="33">
        <v>21909.52</v>
      </c>
      <c r="G53" s="33">
        <v>20226.77</v>
      </c>
      <c r="H53" s="33">
        <v>17163.874374999999</v>
      </c>
      <c r="I53" s="33">
        <v>22841.67</v>
      </c>
      <c r="J53" s="34">
        <v>22147.39</v>
      </c>
      <c r="K53" s="34">
        <v>24176.33</v>
      </c>
      <c r="L53" s="34">
        <v>28016.400000000001</v>
      </c>
      <c r="M53" s="13"/>
      <c r="N53" s="18">
        <v>6.3143209920031529</v>
      </c>
      <c r="O53" s="19">
        <f t="shared" si="35"/>
        <v>13.178565593483915</v>
      </c>
      <c r="P53" s="19">
        <f t="shared" si="35"/>
        <v>10.588012017056458</v>
      </c>
      <c r="Q53" s="19">
        <f t="shared" si="35"/>
        <v>-7.680451237635511</v>
      </c>
      <c r="R53" s="19">
        <f t="shared" si="35"/>
        <v>-15.142781694754037</v>
      </c>
      <c r="S53" s="19">
        <f t="shared" si="35"/>
        <v>33.079918327006517</v>
      </c>
      <c r="T53" s="19">
        <f t="shared" si="35"/>
        <v>-3.0395325735815271</v>
      </c>
      <c r="U53" s="19">
        <f t="shared" si="35"/>
        <v>9.1610794770851101</v>
      </c>
      <c r="V53" s="19">
        <f t="shared" si="35"/>
        <v>15.883593580994294</v>
      </c>
      <c r="X53" s="80">
        <f t="shared" si="24"/>
        <v>21311.206875</v>
      </c>
      <c r="Y53" s="81">
        <f t="shared" si="25"/>
        <v>4.5600927306449046</v>
      </c>
      <c r="Z53" s="80">
        <f t="shared" si="26"/>
        <v>31.463225730616927</v>
      </c>
      <c r="AA53" s="82"/>
      <c r="AB53" s="86" t="str">
        <f t="shared" si="36"/>
        <v>20,226.8 (-7.7%)</v>
      </c>
      <c r="AC53" s="86" t="str">
        <f t="shared" si="36"/>
        <v>17,163.9 (-15.1%)</v>
      </c>
      <c r="AD53" s="86" t="str">
        <f t="shared" si="36"/>
        <v>22,841.7 (33.1%)</v>
      </c>
      <c r="AE53" s="84" t="str">
        <f t="shared" si="36"/>
        <v>22,147.4 (-3.0%)</v>
      </c>
      <c r="AF53" s="85" t="str">
        <f t="shared" si="36"/>
        <v>24,176.3 (9.2%)</v>
      </c>
      <c r="AG53" s="84" t="str">
        <f t="shared" si="36"/>
        <v>28,016.4 (15.9%)</v>
      </c>
    </row>
    <row r="54" spans="1:33" ht="10.95" hidden="1" customHeight="1" x14ac:dyDescent="0.5">
      <c r="A54" s="87">
        <v>10</v>
      </c>
      <c r="B54" s="88"/>
      <c r="C54" s="31" t="s">
        <v>33</v>
      </c>
      <c r="D54" s="23">
        <f t="shared" ref="D54:F54" si="40">+D45+D51+D53</f>
        <v>159729.26</v>
      </c>
      <c r="E54" s="63">
        <f t="shared" si="40"/>
        <v>182028.57</v>
      </c>
      <c r="F54" s="23">
        <f t="shared" si="40"/>
        <v>207939.31999999998</v>
      </c>
      <c r="G54" s="23">
        <f>+G45+G51+G53</f>
        <v>198739.56999999998</v>
      </c>
      <c r="H54" s="23">
        <f>+H45+H51+H53</f>
        <v>168414.54240600002</v>
      </c>
      <c r="I54" s="23">
        <f>+I45+I51+I53</f>
        <v>218641.22999999998</v>
      </c>
      <c r="J54" s="23">
        <f>+J45+J51+J53</f>
        <v>255021.90999999997</v>
      </c>
      <c r="K54" s="23">
        <f t="shared" ref="K54:L54" si="41">+K45+K51+K53</f>
        <v>241334.7</v>
      </c>
      <c r="L54" s="23">
        <f t="shared" si="41"/>
        <v>256200.77681783281</v>
      </c>
      <c r="M54" s="21"/>
      <c r="N54" s="25">
        <v>-6.136822155220889</v>
      </c>
      <c r="O54" s="26">
        <f t="shared" si="35"/>
        <v>13.960691985926687</v>
      </c>
      <c r="P54" s="26">
        <f t="shared" si="35"/>
        <v>14.234441329731906</v>
      </c>
      <c r="Q54" s="26">
        <f t="shared" si="35"/>
        <v>-4.4242474198722963</v>
      </c>
      <c r="R54" s="26">
        <f t="shared" si="35"/>
        <v>-15.258676263614724</v>
      </c>
      <c r="S54" s="26">
        <f t="shared" si="35"/>
        <v>29.823248560636493</v>
      </c>
      <c r="T54" s="26">
        <f t="shared" si="35"/>
        <v>16.639441700908829</v>
      </c>
      <c r="U54" s="26">
        <f t="shared" si="35"/>
        <v>-5.3670721860721526</v>
      </c>
      <c r="V54" s="26">
        <f t="shared" si="35"/>
        <v>6.1599416983271871</v>
      </c>
      <c r="X54" s="80">
        <f t="shared" si="24"/>
        <v>216430.39048119998</v>
      </c>
      <c r="Y54" s="81">
        <f t="shared" si="25"/>
        <v>4.9745100352210248</v>
      </c>
      <c r="Z54" s="80">
        <f t="shared" si="26"/>
        <v>18.375601618704952</v>
      </c>
      <c r="AA54" s="82"/>
      <c r="AB54" s="89" t="str">
        <f t="shared" si="36"/>
        <v>198,739.6 (-4.4%)</v>
      </c>
      <c r="AC54" s="89" t="str">
        <f t="shared" si="36"/>
        <v>168,414.5 (-15.3%)</v>
      </c>
      <c r="AD54" s="89" t="str">
        <f t="shared" si="36"/>
        <v>218,641.2 (29.8%)</v>
      </c>
      <c r="AE54" s="89" t="str">
        <f t="shared" si="36"/>
        <v>255,021.9 (16.6%)</v>
      </c>
      <c r="AF54" s="90" t="str">
        <f t="shared" si="36"/>
        <v>241,334.7 (-5.4%)</v>
      </c>
      <c r="AG54" s="89" t="str">
        <f t="shared" si="36"/>
        <v>256,200.8 (6.2%)</v>
      </c>
    </row>
    <row r="55" spans="1:33" ht="10.95" customHeight="1" x14ac:dyDescent="0.5">
      <c r="B55" s="92">
        <v>11</v>
      </c>
      <c r="C55" s="9" t="s">
        <v>34</v>
      </c>
      <c r="D55" s="33">
        <v>17299.96</v>
      </c>
      <c r="E55" s="61">
        <v>19548.830000000002</v>
      </c>
      <c r="F55" s="33">
        <v>22162.85</v>
      </c>
      <c r="G55" s="33">
        <v>19069.22</v>
      </c>
      <c r="H55" s="33">
        <v>18783.706298000001</v>
      </c>
      <c r="I55" s="33">
        <v>22401.42</v>
      </c>
      <c r="J55" s="34">
        <v>23503.72</v>
      </c>
      <c r="K55" s="34">
        <v>25608.51</v>
      </c>
      <c r="L55" s="34">
        <v>25832.530602274601</v>
      </c>
      <c r="M55" s="13"/>
      <c r="N55" s="18">
        <v>2.5631357595203186</v>
      </c>
      <c r="O55" s="19">
        <f t="shared" si="35"/>
        <v>12.999278611048837</v>
      </c>
      <c r="P55" s="19">
        <f t="shared" si="35"/>
        <v>13.371746544422326</v>
      </c>
      <c r="Q55" s="19">
        <f t="shared" si="35"/>
        <v>-13.95862896694242</v>
      </c>
      <c r="R55" s="19">
        <f t="shared" si="35"/>
        <v>-1.4972489802938971</v>
      </c>
      <c r="S55" s="19">
        <f t="shared" si="35"/>
        <v>19.259850237251609</v>
      </c>
      <c r="T55" s="19">
        <f t="shared" si="35"/>
        <v>4.9206702075136333</v>
      </c>
      <c r="U55" s="19">
        <f t="shared" si="35"/>
        <v>8.955135612575349</v>
      </c>
      <c r="V55" s="19">
        <f t="shared" si="35"/>
        <v>0.8747896784100373</v>
      </c>
      <c r="W55" s="19"/>
      <c r="X55" s="80">
        <f>AVERAGE(G55:K55)</f>
        <v>21873.3152596</v>
      </c>
      <c r="Y55" s="81">
        <f t="shared" si="25"/>
        <v>7.6497053084175759</v>
      </c>
      <c r="Z55" s="80">
        <f t="shared" si="26"/>
        <v>18.100664191437275</v>
      </c>
      <c r="AA55" s="82"/>
      <c r="AB55" s="86" t="str">
        <f t="shared" si="36"/>
        <v>19,069.2 (-14.0%)</v>
      </c>
      <c r="AC55" s="86" t="str">
        <f t="shared" si="36"/>
        <v>18,783.7 (-1.5%)</v>
      </c>
      <c r="AD55" s="100" t="str">
        <f t="shared" si="36"/>
        <v>22,401.4 (19.3%)</v>
      </c>
      <c r="AE55" s="85" t="str">
        <f t="shared" si="36"/>
        <v>23,503.7 (4.9%)</v>
      </c>
      <c r="AF55" s="85" t="str">
        <f t="shared" si="36"/>
        <v>25,608.5 (9.0%)</v>
      </c>
      <c r="AG55" s="85" t="str">
        <f t="shared" si="36"/>
        <v>25,832.5 (0.9%)</v>
      </c>
    </row>
    <row r="56" spans="1:33" ht="10.95" hidden="1" customHeight="1" x14ac:dyDescent="0.5">
      <c r="A56" s="87">
        <v>11</v>
      </c>
      <c r="B56" s="88"/>
      <c r="C56" s="31" t="s">
        <v>35</v>
      </c>
      <c r="D56" s="23">
        <f t="shared" ref="D56:L56" si="42">+D45+D51+D53+D55</f>
        <v>177029.22</v>
      </c>
      <c r="E56" s="63">
        <f t="shared" si="42"/>
        <v>201577.40000000002</v>
      </c>
      <c r="F56" s="23">
        <f t="shared" si="42"/>
        <v>230102.16999999998</v>
      </c>
      <c r="G56" s="23">
        <f t="shared" si="42"/>
        <v>217808.78999999998</v>
      </c>
      <c r="H56" s="23">
        <f t="shared" si="42"/>
        <v>187198.24870400003</v>
      </c>
      <c r="I56" s="23">
        <f t="shared" si="42"/>
        <v>241042.64999999997</v>
      </c>
      <c r="J56" s="23">
        <f t="shared" si="42"/>
        <v>278525.63</v>
      </c>
      <c r="K56" s="23">
        <f t="shared" si="42"/>
        <v>266943.21000000002</v>
      </c>
      <c r="L56" s="23">
        <f t="shared" si="42"/>
        <v>282033.30742010742</v>
      </c>
      <c r="M56" s="24"/>
      <c r="N56" s="18">
        <v>-5.3522437920518033</v>
      </c>
      <c r="O56" s="26">
        <f t="shared" si="35"/>
        <v>13.866739061495048</v>
      </c>
      <c r="P56" s="26">
        <f t="shared" si="35"/>
        <v>14.150777815370152</v>
      </c>
      <c r="Q56" s="26">
        <f t="shared" si="35"/>
        <v>-5.3425745615523823</v>
      </c>
      <c r="R56" s="26">
        <f t="shared" si="35"/>
        <v>-14.05385948657074</v>
      </c>
      <c r="S56" s="26">
        <f t="shared" si="35"/>
        <v>28.763303967196464</v>
      </c>
      <c r="T56" s="26">
        <f t="shared" si="35"/>
        <v>15.550351773845851</v>
      </c>
      <c r="U56" s="19">
        <f t="shared" si="35"/>
        <v>-4.1584754695645039</v>
      </c>
      <c r="V56" s="26">
        <f t="shared" si="35"/>
        <v>5.6529242381206934</v>
      </c>
      <c r="W56" s="26"/>
      <c r="X56" s="80">
        <f t="shared" si="24"/>
        <v>238303.70574079998</v>
      </c>
      <c r="Y56" s="81">
        <f t="shared" si="25"/>
        <v>5.2169889117975599</v>
      </c>
      <c r="Z56" s="80">
        <f t="shared" si="26"/>
        <v>18.350365783598676</v>
      </c>
      <c r="AA56" s="82"/>
      <c r="AB56" s="89" t="str">
        <f t="shared" si="36"/>
        <v>217,808.8 (-5.3%)</v>
      </c>
      <c r="AC56" s="89" t="str">
        <f t="shared" si="36"/>
        <v>187,198.2 (-14.1%)</v>
      </c>
      <c r="AD56" s="90" t="str">
        <f t="shared" si="36"/>
        <v>241,042.7 (28.8%)</v>
      </c>
      <c r="AE56" s="90" t="str">
        <f t="shared" si="36"/>
        <v>278,525.6 (15.6%)</v>
      </c>
      <c r="AF56" s="90" t="str">
        <f t="shared" si="36"/>
        <v>266,943.2 (-4.2%)</v>
      </c>
      <c r="AG56" s="90" t="str">
        <f t="shared" si="36"/>
        <v>282,033.3 (5.7%)</v>
      </c>
    </row>
    <row r="57" spans="1:33" ht="10.95" customHeight="1" x14ac:dyDescent="0.5">
      <c r="B57" s="92">
        <v>12</v>
      </c>
      <c r="C57" s="9" t="s">
        <v>36</v>
      </c>
      <c r="D57" s="33">
        <v>17168.810000000001</v>
      </c>
      <c r="E57" s="61">
        <v>19941.43</v>
      </c>
      <c r="F57" s="33">
        <v>18098.88</v>
      </c>
      <c r="G57" s="33">
        <v>18451.080000000002</v>
      </c>
      <c r="H57" s="33">
        <v>18958.130809999999</v>
      </c>
      <c r="I57" s="33">
        <v>26300.07</v>
      </c>
      <c r="J57" s="34">
        <v>22504.21</v>
      </c>
      <c r="K57" s="34">
        <v>21566.2</v>
      </c>
      <c r="L57" s="34">
        <v>24776.51</v>
      </c>
      <c r="M57" s="13"/>
      <c r="N57" s="18">
        <v>9.9654004503962224</v>
      </c>
      <c r="O57" s="19">
        <f t="shared" si="35"/>
        <v>16.149168171818552</v>
      </c>
      <c r="P57" s="19">
        <f t="shared" si="35"/>
        <v>-9.2398087800122592</v>
      </c>
      <c r="Q57" s="19">
        <f t="shared" si="35"/>
        <v>1.9459767676232032</v>
      </c>
      <c r="R57" s="19">
        <f t="shared" si="35"/>
        <v>2.7480820092915748</v>
      </c>
      <c r="S57" s="19">
        <f t="shared" si="35"/>
        <v>38.727125915426683</v>
      </c>
      <c r="T57" s="19">
        <f t="shared" si="35"/>
        <v>-14.432889342119626</v>
      </c>
      <c r="U57" s="19">
        <f t="shared" si="35"/>
        <v>-4.168153425514598</v>
      </c>
      <c r="V57" s="19">
        <f t="shared" si="35"/>
        <v>14.885839879070017</v>
      </c>
      <c r="W57" s="19"/>
      <c r="X57" s="80">
        <f t="shared" si="24"/>
        <v>21555.938161999999</v>
      </c>
      <c r="Y57" s="81">
        <f t="shared" si="25"/>
        <v>3.9771619318038631</v>
      </c>
      <c r="Z57" s="80">
        <f t="shared" si="26"/>
        <v>14.940531995389561</v>
      </c>
      <c r="AA57" s="82"/>
      <c r="AB57" s="86" t="str">
        <f t="shared" si="36"/>
        <v>18,451.1 (1.9%)</v>
      </c>
      <c r="AC57" s="86" t="str">
        <f t="shared" si="36"/>
        <v>18,958.1 (2.7%)</v>
      </c>
      <c r="AD57" s="86" t="str">
        <f t="shared" si="36"/>
        <v>26,300.1 (38.7%)</v>
      </c>
      <c r="AE57" s="85" t="str">
        <f t="shared" si="36"/>
        <v>22,504.2 (-14.4%)</v>
      </c>
      <c r="AF57" s="85" t="str">
        <f t="shared" si="36"/>
        <v>21,566.2 (-4.2%)</v>
      </c>
      <c r="AG57" s="85" t="str">
        <f t="shared" si="36"/>
        <v>24,776.5 (14.9%)</v>
      </c>
    </row>
    <row r="58" spans="1:33" ht="10.95" customHeight="1" x14ac:dyDescent="0.5">
      <c r="A58" s="91"/>
      <c r="B58" s="92"/>
      <c r="C58" s="27" t="s">
        <v>6</v>
      </c>
      <c r="D58" s="23">
        <f t="shared" ref="D58:L58" si="43">+D53+D55+D57</f>
        <v>51973.709999999992</v>
      </c>
      <c r="E58" s="23">
        <f t="shared" si="43"/>
        <v>59302.1</v>
      </c>
      <c r="F58" s="23">
        <f t="shared" si="43"/>
        <v>62171.25</v>
      </c>
      <c r="G58" s="23">
        <f t="shared" si="43"/>
        <v>57747.070000000007</v>
      </c>
      <c r="H58" s="23">
        <f t="shared" si="43"/>
        <v>54905.711483000006</v>
      </c>
      <c r="I58" s="23">
        <f t="shared" si="43"/>
        <v>71543.16</v>
      </c>
      <c r="J58" s="23">
        <f t="shared" si="43"/>
        <v>68155.320000000007</v>
      </c>
      <c r="K58" s="23">
        <f t="shared" si="43"/>
        <v>71351.039999999994</v>
      </c>
      <c r="L58" s="23">
        <f t="shared" si="43"/>
        <v>78625.440602274597</v>
      </c>
      <c r="M58" s="24"/>
      <c r="N58" s="25">
        <v>6.1862292196206203</v>
      </c>
      <c r="O58" s="26">
        <f t="shared" si="35"/>
        <v>14.100186421173344</v>
      </c>
      <c r="P58" s="26">
        <f t="shared" si="35"/>
        <v>4.8381929139102997</v>
      </c>
      <c r="Q58" s="26">
        <f t="shared" si="35"/>
        <v>-7.1161187848080782</v>
      </c>
      <c r="R58" s="26">
        <f t="shared" si="35"/>
        <v>-4.9203509667243743</v>
      </c>
      <c r="S58" s="26">
        <f t="shared" si="35"/>
        <v>30.301853974064819</v>
      </c>
      <c r="T58" s="26">
        <f t="shared" si="35"/>
        <v>-4.7353793150875623</v>
      </c>
      <c r="U58" s="26">
        <f>((K58/J58)-1)*100</f>
        <v>4.6888782856569167</v>
      </c>
      <c r="V58" s="26">
        <f>((L58/K58)-1)*100</f>
        <v>10.195227150542729</v>
      </c>
      <c r="W58" s="26"/>
      <c r="X58" s="80">
        <f t="shared" si="24"/>
        <v>64740.460296599995</v>
      </c>
      <c r="Y58" s="81">
        <f t="shared" si="25"/>
        <v>5.4308210198996898</v>
      </c>
      <c r="Z58" s="80">
        <f t="shared" si="26"/>
        <v>21.447144864374422</v>
      </c>
      <c r="AA58" s="82"/>
      <c r="AB58" s="93" t="str">
        <f t="shared" si="36"/>
        <v>57,747.1 (-7.1%)</v>
      </c>
      <c r="AC58" s="93" t="str">
        <f t="shared" si="36"/>
        <v>54,905.7 (-4.9%)</v>
      </c>
      <c r="AD58" s="93" t="str">
        <f t="shared" si="36"/>
        <v>71,543.2 (30.3%)</v>
      </c>
      <c r="AE58" s="93" t="str">
        <f t="shared" si="36"/>
        <v>68,155.3 (-4.7%)</v>
      </c>
      <c r="AF58" s="94" t="str">
        <f t="shared" si="36"/>
        <v>71,351.0 (4.7%)</v>
      </c>
      <c r="AG58" s="93" t="str">
        <f t="shared" si="36"/>
        <v>78,625.4 (10.2%)</v>
      </c>
    </row>
    <row r="59" spans="1:33" ht="10.95" customHeight="1" x14ac:dyDescent="0.5">
      <c r="A59" s="91"/>
      <c r="B59" s="92"/>
      <c r="C59" s="27" t="s">
        <v>7</v>
      </c>
      <c r="D59" s="57">
        <f t="shared" ref="D59:L59" si="44">+D58+D51</f>
        <v>101513.37999999999</v>
      </c>
      <c r="E59" s="57">
        <f t="shared" si="44"/>
        <v>115680.09</v>
      </c>
      <c r="F59" s="57">
        <f t="shared" si="44"/>
        <v>126239.63</v>
      </c>
      <c r="G59" s="57">
        <f t="shared" si="44"/>
        <v>117648.64000000001</v>
      </c>
      <c r="H59" s="57">
        <f t="shared" si="44"/>
        <v>103188.689786</v>
      </c>
      <c r="I59" s="57">
        <f t="shared" si="44"/>
        <v>138835.10999999999</v>
      </c>
      <c r="J59" s="57">
        <f t="shared" si="44"/>
        <v>148176.29</v>
      </c>
      <c r="K59" s="57">
        <f t="shared" si="44"/>
        <v>142387.51999999999</v>
      </c>
      <c r="L59" s="57">
        <f t="shared" si="44"/>
        <v>157225.64522889961</v>
      </c>
      <c r="M59" s="24"/>
      <c r="N59" s="25">
        <v>2.1594568369280864</v>
      </c>
      <c r="O59" s="26">
        <f t="shared" si="35"/>
        <v>13.955510101230018</v>
      </c>
      <c r="P59" s="26">
        <f t="shared" si="35"/>
        <v>9.1282259548726152</v>
      </c>
      <c r="Q59" s="26">
        <f t="shared" si="35"/>
        <v>-6.8053035326545164</v>
      </c>
      <c r="R59" s="26">
        <f t="shared" si="35"/>
        <v>-12.290792493648894</v>
      </c>
      <c r="S59" s="26">
        <f t="shared" si="35"/>
        <v>34.544890809182725</v>
      </c>
      <c r="T59" s="26">
        <f t="shared" si="35"/>
        <v>6.7282548340978243</v>
      </c>
      <c r="U59" s="26">
        <f>((K59/J59)-1)*100</f>
        <v>-3.9066776472808318</v>
      </c>
      <c r="V59" s="26">
        <f>((L59/K59)-1)*100</f>
        <v>10.420945058176191</v>
      </c>
      <c r="W59" s="26"/>
      <c r="X59" s="80">
        <f t="shared" si="24"/>
        <v>130047.24995719999</v>
      </c>
      <c r="Y59" s="81">
        <f t="shared" si="25"/>
        <v>4.8869009488126558</v>
      </c>
      <c r="Z59" s="80">
        <f t="shared" si="26"/>
        <v>20.898861975662175</v>
      </c>
      <c r="AA59" s="82"/>
      <c r="AB59" s="101" t="str">
        <f t="shared" si="36"/>
        <v>117,648.6 (-6.8%)</v>
      </c>
      <c r="AC59" s="101" t="str">
        <f t="shared" si="36"/>
        <v>103,188.7 (-12.3%)</v>
      </c>
      <c r="AD59" s="101" t="str">
        <f t="shared" si="36"/>
        <v>138,835.1 (34.5%)</v>
      </c>
      <c r="AE59" s="101" t="str">
        <f t="shared" si="36"/>
        <v>148,176.3 (6.7%)</v>
      </c>
      <c r="AF59" s="102" t="str">
        <f t="shared" si="36"/>
        <v>142,387.5 (-3.9%)</v>
      </c>
      <c r="AG59" s="101" t="str">
        <f t="shared" si="36"/>
        <v>157,225.6 (10.4%)</v>
      </c>
    </row>
    <row r="60" spans="1:33" ht="10.95" customHeight="1" x14ac:dyDescent="0.5">
      <c r="A60" s="91"/>
      <c r="C60" s="36" t="s">
        <v>37</v>
      </c>
      <c r="D60" s="58">
        <f t="shared" ref="D60:L60" si="45">+D45+D51+D58</f>
        <v>194198.03</v>
      </c>
      <c r="E60" s="58">
        <f t="shared" si="45"/>
        <v>221518.83000000002</v>
      </c>
      <c r="F60" s="58">
        <v>248201</v>
      </c>
      <c r="G60" s="58">
        <f t="shared" si="45"/>
        <v>236259.87</v>
      </c>
      <c r="H60" s="58">
        <f t="shared" si="45"/>
        <v>206156.37951400003</v>
      </c>
      <c r="I60" s="58">
        <f t="shared" si="45"/>
        <v>267342.71999999997</v>
      </c>
      <c r="J60" s="58">
        <f t="shared" si="45"/>
        <v>301029.83999999997</v>
      </c>
      <c r="K60" s="58">
        <f t="shared" si="45"/>
        <v>288509.40999999997</v>
      </c>
      <c r="L60" s="58">
        <f t="shared" si="45"/>
        <v>306809.81742010743</v>
      </c>
      <c r="M60" s="24"/>
      <c r="N60" s="38">
        <v>-4.1721320851042965</v>
      </c>
      <c r="O60" s="39">
        <f>((E60/D60)-1)*100</f>
        <v>14.068525823871658</v>
      </c>
      <c r="P60" s="39">
        <v>12.1</v>
      </c>
      <c r="Q60" s="39">
        <f>((G60/F60)-1)*100</f>
        <v>-4.8110724775484393</v>
      </c>
      <c r="R60" s="39">
        <f t="shared" si="35"/>
        <v>-12.741685875811227</v>
      </c>
      <c r="S60" s="39">
        <f t="shared" si="35"/>
        <v>29.679576557486453</v>
      </c>
      <c r="T60" s="39">
        <f t="shared" si="35"/>
        <v>12.600724642885353</v>
      </c>
      <c r="U60" s="39">
        <f t="shared" si="35"/>
        <v>-4.1591989684477753</v>
      </c>
      <c r="V60" s="39">
        <f t="shared" si="35"/>
        <v>6.3430885738206877</v>
      </c>
      <c r="W60" s="39"/>
      <c r="X60" s="103">
        <f>AVERAGE(G60:K60)</f>
        <v>259859.64390279999</v>
      </c>
      <c r="Y60" s="104">
        <f>(((K60/G60)^(1/4))-1)*100</f>
        <v>5.1217314491651234</v>
      </c>
      <c r="Z60" s="103">
        <f>((L60/X60)-1)*100</f>
        <v>18.06751245101723</v>
      </c>
      <c r="AA60" s="105"/>
      <c r="AB60" s="106" t="str">
        <f t="shared" si="36"/>
        <v>236,259.9 (-4.8%)</v>
      </c>
      <c r="AC60" s="106" t="str">
        <f t="shared" si="36"/>
        <v>206,156.4 (-12.7%)</v>
      </c>
      <c r="AD60" s="106" t="str">
        <f t="shared" si="36"/>
        <v>267,342.7 (29.7%)</v>
      </c>
      <c r="AE60" s="106" t="str">
        <f t="shared" si="36"/>
        <v>301,029.8 (12.6%)</v>
      </c>
      <c r="AF60" s="107" t="str">
        <f t="shared" si="36"/>
        <v>288,509.4 (-4.2%)</v>
      </c>
      <c r="AG60" s="106" t="str">
        <f t="shared" si="36"/>
        <v>306,809.8 (6.3%)</v>
      </c>
    </row>
    <row r="61" spans="1:33" s="72" customFormat="1" ht="13.95" customHeight="1" x14ac:dyDescent="0.5">
      <c r="A61" s="67"/>
      <c r="B61" s="73"/>
      <c r="C61" s="120" t="s">
        <v>9</v>
      </c>
      <c r="D61" s="120"/>
      <c r="E61" s="120"/>
      <c r="F61" s="120"/>
      <c r="G61" s="120"/>
      <c r="H61" s="120"/>
      <c r="I61" s="120"/>
      <c r="J61" s="120"/>
      <c r="K61" s="120"/>
      <c r="L61" s="120"/>
      <c r="M61" s="64"/>
      <c r="N61" s="121"/>
      <c r="O61" s="121"/>
      <c r="P61" s="121"/>
      <c r="Q61" s="121"/>
      <c r="R61" s="121"/>
      <c r="S61" s="121"/>
      <c r="T61" s="121"/>
      <c r="U61" s="121"/>
      <c r="V61" s="121"/>
      <c r="W61" s="69"/>
      <c r="X61" s="70"/>
      <c r="Y61" s="70"/>
      <c r="Z61" s="70"/>
      <c r="AA61" s="70"/>
      <c r="AB61" s="71"/>
      <c r="AC61" s="71"/>
      <c r="AD61" s="71"/>
      <c r="AE61" s="71"/>
      <c r="AF61" s="71"/>
      <c r="AG61" s="71"/>
    </row>
    <row r="62" spans="1:33" s="66" customFormat="1" ht="13.95" customHeight="1" x14ac:dyDescent="0.5">
      <c r="A62" s="67"/>
      <c r="B62" s="73"/>
      <c r="C62" s="122" t="s">
        <v>13</v>
      </c>
      <c r="D62" s="122"/>
      <c r="E62" s="122"/>
      <c r="F62" s="122"/>
      <c r="G62" s="122"/>
      <c r="H62" s="122"/>
      <c r="I62" s="122"/>
      <c r="J62" s="122"/>
      <c r="K62" s="122"/>
      <c r="L62" s="122"/>
      <c r="M62" s="65"/>
      <c r="O62" s="120"/>
      <c r="P62" s="120"/>
      <c r="Q62" s="120"/>
      <c r="R62" s="120"/>
      <c r="S62" s="120"/>
      <c r="T62" s="120"/>
      <c r="U62" s="120"/>
      <c r="V62" s="120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</row>
    <row r="63" spans="1:33" ht="10.95" customHeight="1" x14ac:dyDescent="0.6">
      <c r="C63" s="4"/>
      <c r="D63" s="5">
        <v>2559</v>
      </c>
      <c r="E63" s="5">
        <v>2560</v>
      </c>
      <c r="F63" s="5">
        <v>2561</v>
      </c>
      <c r="G63" s="5">
        <v>2562</v>
      </c>
      <c r="H63" s="5">
        <v>2563</v>
      </c>
      <c r="I63" s="5">
        <v>2564</v>
      </c>
      <c r="J63" s="6">
        <v>2565</v>
      </c>
      <c r="K63" s="6">
        <v>2566</v>
      </c>
      <c r="L63" s="6">
        <v>2567</v>
      </c>
      <c r="M63" s="7"/>
      <c r="N63" s="41"/>
      <c r="O63" s="3"/>
      <c r="P63" s="3"/>
      <c r="R63" s="55"/>
      <c r="W63" s="108"/>
    </row>
    <row r="64" spans="1:33" ht="10.95" hidden="1" customHeight="1" x14ac:dyDescent="0.6">
      <c r="B64" s="73">
        <v>1</v>
      </c>
      <c r="C64" s="9" t="s">
        <v>17</v>
      </c>
      <c r="D64" s="10">
        <f t="shared" ref="D64:L79" si="46">+D4-D34</f>
        <v>205.30000000000109</v>
      </c>
      <c r="E64" s="10">
        <f t="shared" si="46"/>
        <v>854.29000000000087</v>
      </c>
      <c r="F64" s="10">
        <f t="shared" si="46"/>
        <v>-19.869999999998981</v>
      </c>
      <c r="G64" s="10">
        <f t="shared" si="46"/>
        <v>-4000.4200000000019</v>
      </c>
      <c r="H64" s="10">
        <f t="shared" si="46"/>
        <v>-1338.262920000001</v>
      </c>
      <c r="I64" s="10">
        <f t="shared" si="46"/>
        <v>30.630000000001019</v>
      </c>
      <c r="J64" s="10">
        <f t="shared" si="46"/>
        <v>-1930.3400000000001</v>
      </c>
      <c r="K64" s="59">
        <f t="shared" si="46"/>
        <v>-4154.619999999999</v>
      </c>
      <c r="L64" s="10">
        <f t="shared" si="46"/>
        <v>-2913.8460580028004</v>
      </c>
      <c r="M64" s="13"/>
      <c r="N64" s="40"/>
      <c r="O64" s="3"/>
      <c r="P64" s="3"/>
      <c r="W64" s="108"/>
    </row>
    <row r="65" spans="1:16" ht="10.95" customHeight="1" x14ac:dyDescent="0.6">
      <c r="B65" s="73">
        <v>2</v>
      </c>
      <c r="C65" s="9" t="s">
        <v>18</v>
      </c>
      <c r="D65" s="16">
        <f t="shared" si="46"/>
        <v>4974.1399999999994</v>
      </c>
      <c r="E65" s="16">
        <f t="shared" si="46"/>
        <v>1680.0999999999985</v>
      </c>
      <c r="F65" s="16">
        <f t="shared" si="46"/>
        <v>971.61000000000058</v>
      </c>
      <c r="G65" s="16">
        <f t="shared" si="46"/>
        <v>4116.0599999999977</v>
      </c>
      <c r="H65" s="16">
        <f t="shared" si="46"/>
        <v>4214.006100999999</v>
      </c>
      <c r="I65" s="16">
        <f t="shared" si="46"/>
        <v>211.41999999999825</v>
      </c>
      <c r="J65" s="16">
        <f t="shared" si="46"/>
        <v>267.62000000000262</v>
      </c>
      <c r="K65" s="33">
        <f t="shared" si="46"/>
        <v>-623.20999999999913</v>
      </c>
      <c r="L65" s="16">
        <f t="shared" si="46"/>
        <v>-358.93618198720287</v>
      </c>
      <c r="M65" s="13"/>
      <c r="N65" s="42"/>
      <c r="O65" s="3"/>
      <c r="P65" s="3"/>
    </row>
    <row r="66" spans="1:16" ht="10.95" hidden="1" customHeight="1" x14ac:dyDescent="0.6">
      <c r="A66" s="87">
        <v>2</v>
      </c>
      <c r="B66" s="88"/>
      <c r="C66" s="20" t="s">
        <v>19</v>
      </c>
      <c r="D66" s="16">
        <f t="shared" si="46"/>
        <v>5179.4400000000023</v>
      </c>
      <c r="E66" s="16">
        <f t="shared" si="46"/>
        <v>2534.3899999999994</v>
      </c>
      <c r="F66" s="21">
        <f t="shared" si="46"/>
        <v>951.73999999999796</v>
      </c>
      <c r="G66" s="21">
        <f t="shared" si="46"/>
        <v>115.63999999999942</v>
      </c>
      <c r="H66" s="21">
        <f t="shared" si="46"/>
        <v>2875.743180999998</v>
      </c>
      <c r="I66" s="21">
        <f t="shared" si="46"/>
        <v>242.04999999999563</v>
      </c>
      <c r="J66" s="21">
        <f t="shared" si="46"/>
        <v>-1662.7200000000012</v>
      </c>
      <c r="K66" s="23">
        <v>-5763.1</v>
      </c>
      <c r="L66" s="21">
        <f t="shared" si="46"/>
        <v>-3272.7822399900033</v>
      </c>
      <c r="M66" s="24"/>
      <c r="N66" s="43"/>
      <c r="O66" s="3"/>
      <c r="P66" s="3"/>
    </row>
    <row r="67" spans="1:16" ht="10.95" customHeight="1" x14ac:dyDescent="0.6">
      <c r="B67" s="73">
        <v>3</v>
      </c>
      <c r="C67" s="9" t="s">
        <v>20</v>
      </c>
      <c r="D67" s="16">
        <f t="shared" si="46"/>
        <v>3009.9199999999983</v>
      </c>
      <c r="E67" s="16">
        <f t="shared" si="46"/>
        <v>1804.0400000000009</v>
      </c>
      <c r="F67" s="16">
        <f t="shared" si="46"/>
        <v>1607.4599999999991</v>
      </c>
      <c r="G67" s="16">
        <f t="shared" si="46"/>
        <v>2096.0599999999977</v>
      </c>
      <c r="H67" s="16">
        <f t="shared" si="46"/>
        <v>1770.9348379999974</v>
      </c>
      <c r="I67" s="16">
        <f t="shared" si="46"/>
        <v>920.2599999999984</v>
      </c>
      <c r="J67" s="16">
        <f t="shared" si="46"/>
        <v>2066.7000000000007</v>
      </c>
      <c r="K67" s="33">
        <f t="shared" si="46"/>
        <v>3289.380000000001</v>
      </c>
      <c r="L67" s="16">
        <f t="shared" si="46"/>
        <v>-861.2911361039005</v>
      </c>
      <c r="M67" s="13"/>
      <c r="N67" s="43"/>
      <c r="O67" s="42"/>
      <c r="P67" s="3"/>
    </row>
    <row r="68" spans="1:16" ht="10.95" customHeight="1" x14ac:dyDescent="0.6">
      <c r="A68" s="91"/>
      <c r="B68" s="92"/>
      <c r="C68" s="27" t="s">
        <v>2</v>
      </c>
      <c r="D68" s="21">
        <f t="shared" ref="D68" si="47">+D64+D65+D67</f>
        <v>8189.3599999999988</v>
      </c>
      <c r="E68" s="21">
        <f t="shared" si="46"/>
        <v>4338.43</v>
      </c>
      <c r="F68" s="21">
        <f t="shared" si="46"/>
        <v>2559.1999999999971</v>
      </c>
      <c r="G68" s="21">
        <f t="shared" si="46"/>
        <v>2211.6999999999971</v>
      </c>
      <c r="H68" s="21">
        <f t="shared" si="46"/>
        <v>4646.6780189999918</v>
      </c>
      <c r="I68" s="21">
        <f t="shared" si="46"/>
        <v>1162.3099999999904</v>
      </c>
      <c r="J68" s="21">
        <f t="shared" si="46"/>
        <v>403.97999999999593</v>
      </c>
      <c r="K68" s="23">
        <f t="shared" si="46"/>
        <v>-1488.4499999999971</v>
      </c>
      <c r="L68" s="21">
        <f t="shared" si="46"/>
        <v>-4134.0733760939038</v>
      </c>
      <c r="M68" s="24"/>
      <c r="N68" s="43"/>
      <c r="O68" s="42"/>
      <c r="P68" s="3"/>
    </row>
    <row r="69" spans="1:16" ht="10.95" customHeight="1" x14ac:dyDescent="0.6">
      <c r="B69" s="73">
        <v>4</v>
      </c>
      <c r="C69" s="9" t="s">
        <v>21</v>
      </c>
      <c r="D69" s="16">
        <f>+D9-D39</f>
        <v>780.78000000000065</v>
      </c>
      <c r="E69" s="16">
        <f t="shared" si="46"/>
        <v>181.98999999999796</v>
      </c>
      <c r="F69" s="16">
        <f t="shared" si="46"/>
        <v>-1077.8400000000001</v>
      </c>
      <c r="G69" s="16">
        <f t="shared" si="46"/>
        <v>-1346.7700000000004</v>
      </c>
      <c r="H69" s="16">
        <f t="shared" si="46"/>
        <v>2575.4829040000004</v>
      </c>
      <c r="I69" s="16">
        <f t="shared" si="46"/>
        <v>469.65999999999985</v>
      </c>
      <c r="J69" s="16">
        <f t="shared" si="46"/>
        <v>-1467.8499999999985</v>
      </c>
      <c r="K69" s="33">
        <f t="shared" si="46"/>
        <v>-1181.1100000000006</v>
      </c>
      <c r="L69" s="16">
        <f t="shared" si="46"/>
        <v>-1677.7224132318006</v>
      </c>
      <c r="M69" s="13"/>
      <c r="N69" s="43"/>
      <c r="O69" s="42"/>
      <c r="P69" s="3"/>
    </row>
    <row r="70" spans="1:16" ht="10.95" hidden="1" customHeight="1" x14ac:dyDescent="0.6">
      <c r="A70" s="87">
        <v>4</v>
      </c>
      <c r="B70" s="95"/>
      <c r="C70" s="20" t="s">
        <v>22</v>
      </c>
      <c r="D70" s="21">
        <f t="shared" ref="D70:E70" si="48">+D68+D69</f>
        <v>8970.14</v>
      </c>
      <c r="E70" s="21">
        <f t="shared" si="48"/>
        <v>4520.4199999999983</v>
      </c>
      <c r="F70" s="21">
        <f t="shared" si="46"/>
        <v>1481.3600000000006</v>
      </c>
      <c r="G70" s="21">
        <f t="shared" si="46"/>
        <v>864.92999999999302</v>
      </c>
      <c r="H70" s="21">
        <f t="shared" si="46"/>
        <v>7222.1609229999885</v>
      </c>
      <c r="I70" s="21">
        <f t="shared" si="46"/>
        <v>1631.9699999999866</v>
      </c>
      <c r="J70" s="21">
        <f t="shared" si="46"/>
        <v>-1063.8699999999953</v>
      </c>
      <c r="K70" s="23">
        <f t="shared" si="46"/>
        <v>-2669.5599999999977</v>
      </c>
      <c r="L70" s="21">
        <f t="shared" si="46"/>
        <v>-6379.8700000000099</v>
      </c>
      <c r="M70" s="24"/>
      <c r="N70" s="43"/>
      <c r="O70" s="3"/>
      <c r="P70" s="3"/>
    </row>
    <row r="71" spans="1:16" ht="10.95" customHeight="1" x14ac:dyDescent="0.6">
      <c r="B71" s="73">
        <v>5</v>
      </c>
      <c r="C71" s="9" t="s">
        <v>23</v>
      </c>
      <c r="D71" s="16">
        <f t="shared" ref="D71:L86" si="49">+D11-D41</f>
        <v>1642.3400000000001</v>
      </c>
      <c r="E71" s="16">
        <f t="shared" si="49"/>
        <v>1127.4099999999999</v>
      </c>
      <c r="F71" s="16">
        <f t="shared" si="46"/>
        <v>1427.2200000000012</v>
      </c>
      <c r="G71" s="16">
        <f t="shared" si="46"/>
        <v>296.18000000000029</v>
      </c>
      <c r="H71" s="16">
        <f t="shared" si="46"/>
        <v>2672.5487830000002</v>
      </c>
      <c r="I71" s="16">
        <f t="shared" si="46"/>
        <v>1034.5499999999993</v>
      </c>
      <c r="J71" s="16">
        <f t="shared" si="46"/>
        <v>-1518.7700000000004</v>
      </c>
      <c r="K71" s="33">
        <f t="shared" si="46"/>
        <v>-1440.3700000000026</v>
      </c>
      <c r="L71" s="16">
        <f t="shared" si="46"/>
        <v>856.92854865279878</v>
      </c>
      <c r="M71" s="24"/>
      <c r="N71" s="43"/>
      <c r="O71" s="3"/>
      <c r="P71" s="3"/>
    </row>
    <row r="72" spans="1:16" ht="10.95" hidden="1" customHeight="1" x14ac:dyDescent="0.6">
      <c r="A72" s="87">
        <v>5</v>
      </c>
      <c r="B72" s="95"/>
      <c r="C72" s="20" t="s">
        <v>24</v>
      </c>
      <c r="D72" s="21">
        <f t="shared" si="49"/>
        <v>10612.479999999996</v>
      </c>
      <c r="E72" s="21">
        <f t="shared" si="49"/>
        <v>5647.8299999999726</v>
      </c>
      <c r="F72" s="21">
        <f t="shared" si="46"/>
        <v>2908.5800000000163</v>
      </c>
      <c r="G72" s="21">
        <f t="shared" si="46"/>
        <v>1161.1100000000006</v>
      </c>
      <c r="H72" s="21">
        <f t="shared" si="46"/>
        <v>9894.7097059999942</v>
      </c>
      <c r="I72" s="21">
        <f t="shared" si="46"/>
        <v>2666.5199999999895</v>
      </c>
      <c r="J72" s="21">
        <f t="shared" si="46"/>
        <v>-2582.6399999999994</v>
      </c>
      <c r="K72" s="23">
        <f t="shared" si="46"/>
        <v>-4109.9300000000076</v>
      </c>
      <c r="L72" s="21">
        <f t="shared" si="46"/>
        <v>-4954.8672406729165</v>
      </c>
      <c r="M72" s="24"/>
      <c r="N72" s="40"/>
      <c r="O72" s="3"/>
      <c r="P72" s="3"/>
    </row>
    <row r="73" spans="1:16" ht="10.95" customHeight="1" x14ac:dyDescent="0.6">
      <c r="B73" s="73">
        <v>6</v>
      </c>
      <c r="C73" s="9" t="s">
        <v>25</v>
      </c>
      <c r="D73" s="16">
        <f t="shared" si="49"/>
        <v>2005.8400000000001</v>
      </c>
      <c r="E73" s="16">
        <f t="shared" si="49"/>
        <v>1904.9099999999999</v>
      </c>
      <c r="F73" s="16">
        <f t="shared" si="46"/>
        <v>1784.8500000000022</v>
      </c>
      <c r="G73" s="16">
        <f t="shared" si="46"/>
        <v>3301.16</v>
      </c>
      <c r="H73" s="16">
        <f t="shared" si="46"/>
        <v>1679.5648329999985</v>
      </c>
      <c r="I73" s="16">
        <f t="shared" si="46"/>
        <v>1180.5699999999997</v>
      </c>
      <c r="J73" s="16">
        <f t="shared" si="46"/>
        <v>-1078.3600000000006</v>
      </c>
      <c r="K73" s="33">
        <f t="shared" si="46"/>
        <v>372.02999999999884</v>
      </c>
      <c r="L73" s="33">
        <f t="shared" si="46"/>
        <v>418.00504946509682</v>
      </c>
      <c r="M73" s="13"/>
      <c r="N73" s="43"/>
      <c r="O73" s="3"/>
      <c r="P73" s="3"/>
    </row>
    <row r="74" spans="1:16" ht="10.95" customHeight="1" x14ac:dyDescent="0.6">
      <c r="A74" s="91"/>
      <c r="C74" s="27" t="s">
        <v>3</v>
      </c>
      <c r="D74" s="21">
        <f t="shared" si="49"/>
        <v>4428.9599999999991</v>
      </c>
      <c r="E74" s="21">
        <f t="shared" si="49"/>
        <v>3214.3099999999977</v>
      </c>
      <c r="F74" s="21">
        <f t="shared" si="46"/>
        <v>2134.2300000000032</v>
      </c>
      <c r="G74" s="21">
        <f t="shared" si="46"/>
        <v>2250.5699999999997</v>
      </c>
      <c r="H74" s="21">
        <f t="shared" si="46"/>
        <v>6927.5965199999991</v>
      </c>
      <c r="I74" s="21">
        <f t="shared" si="46"/>
        <v>2684.7799999999988</v>
      </c>
      <c r="J74" s="21">
        <f t="shared" si="46"/>
        <v>-4064.9799999999959</v>
      </c>
      <c r="K74" s="23">
        <f t="shared" si="46"/>
        <v>-2249.4499999999971</v>
      </c>
      <c r="L74" s="23">
        <f t="shared" si="46"/>
        <v>-402.788815113905</v>
      </c>
      <c r="M74" s="24"/>
      <c r="N74" s="43"/>
      <c r="O74" s="3"/>
      <c r="P74" s="3"/>
    </row>
    <row r="75" spans="1:16" ht="10.95" customHeight="1" x14ac:dyDescent="0.6">
      <c r="A75" s="91"/>
      <c r="C75" s="27" t="s">
        <v>4</v>
      </c>
      <c r="D75" s="21">
        <f t="shared" si="49"/>
        <v>12618.320000000007</v>
      </c>
      <c r="E75" s="21">
        <f t="shared" si="49"/>
        <v>7552.7399999999616</v>
      </c>
      <c r="F75" s="21">
        <f t="shared" si="46"/>
        <v>4693.4300000000221</v>
      </c>
      <c r="G75" s="21">
        <f t="shared" si="46"/>
        <v>4462.2700000000041</v>
      </c>
      <c r="H75" s="21">
        <f t="shared" si="46"/>
        <v>11574.274538999991</v>
      </c>
      <c r="I75" s="21">
        <f t="shared" si="46"/>
        <v>3847.0899999999965</v>
      </c>
      <c r="J75" s="21">
        <f t="shared" si="46"/>
        <v>-3661</v>
      </c>
      <c r="K75" s="23">
        <f t="shared" si="46"/>
        <v>-3737.9000000000233</v>
      </c>
      <c r="L75" s="23">
        <f t="shared" si="46"/>
        <v>-4536.8621912078233</v>
      </c>
      <c r="M75" s="24"/>
      <c r="N75" s="43"/>
      <c r="O75" s="3"/>
      <c r="P75" s="3"/>
    </row>
    <row r="76" spans="1:16" ht="10.95" customHeight="1" x14ac:dyDescent="0.6">
      <c r="B76" s="73">
        <v>7</v>
      </c>
      <c r="C76" s="9" t="s">
        <v>26</v>
      </c>
      <c r="D76" s="16">
        <f t="shared" si="49"/>
        <v>990.09000000000196</v>
      </c>
      <c r="E76" s="16">
        <f t="shared" si="49"/>
        <v>-81.469999999997526</v>
      </c>
      <c r="F76" s="16">
        <f t="shared" si="46"/>
        <v>-413.98999999999796</v>
      </c>
      <c r="G76" s="16">
        <f t="shared" si="46"/>
        <v>210.80000000000291</v>
      </c>
      <c r="H76" s="16">
        <f t="shared" si="46"/>
        <v>3439.3156899999994</v>
      </c>
      <c r="I76" s="16">
        <f t="shared" si="46"/>
        <v>616.45999999999913</v>
      </c>
      <c r="J76" s="16">
        <f t="shared" si="46"/>
        <v>-3502.9599999999991</v>
      </c>
      <c r="K76" s="33">
        <f t="shared" si="46"/>
        <v>-1634.7999999999993</v>
      </c>
      <c r="L76" s="33">
        <f t="shared" si="46"/>
        <v>-1373.2400000000016</v>
      </c>
      <c r="M76" s="13"/>
      <c r="N76" s="40"/>
      <c r="O76" s="3"/>
      <c r="P76" s="3"/>
    </row>
    <row r="77" spans="1:16" ht="10.95" hidden="1" customHeight="1" x14ac:dyDescent="0.6">
      <c r="A77" s="96">
        <v>7</v>
      </c>
      <c r="B77" s="97"/>
      <c r="C77" s="31" t="s">
        <v>27</v>
      </c>
      <c r="D77" s="16">
        <f t="shared" si="49"/>
        <v>13608.410000000003</v>
      </c>
      <c r="E77" s="16">
        <f t="shared" si="49"/>
        <v>7471.2699999999604</v>
      </c>
      <c r="F77" s="21">
        <f t="shared" si="46"/>
        <v>4279.4400000000023</v>
      </c>
      <c r="G77" s="21">
        <f t="shared" si="46"/>
        <v>4673.070000000007</v>
      </c>
      <c r="H77" s="21">
        <f t="shared" si="46"/>
        <v>15013.590228999994</v>
      </c>
      <c r="I77" s="21">
        <f t="shared" si="46"/>
        <v>4463.5500000000175</v>
      </c>
      <c r="J77" s="21">
        <f t="shared" si="46"/>
        <v>-7163.9599999999919</v>
      </c>
      <c r="K77" s="23">
        <f t="shared" si="46"/>
        <v>-5372.7000000000116</v>
      </c>
      <c r="L77" s="23">
        <f t="shared" si="46"/>
        <v>-5910.102191207814</v>
      </c>
      <c r="M77" s="24"/>
      <c r="N77" s="40"/>
      <c r="O77" s="3"/>
      <c r="P77" s="3"/>
    </row>
    <row r="78" spans="1:16" ht="10.95" customHeight="1" x14ac:dyDescent="0.6">
      <c r="B78" s="92">
        <v>8</v>
      </c>
      <c r="C78" s="9" t="s">
        <v>28</v>
      </c>
      <c r="D78" s="16">
        <f t="shared" si="49"/>
        <v>2097.0599999999977</v>
      </c>
      <c r="E78" s="16">
        <f t="shared" si="49"/>
        <v>2326.1899999999987</v>
      </c>
      <c r="F78" s="16">
        <f t="shared" si="46"/>
        <v>-437.40999999999985</v>
      </c>
      <c r="G78" s="16">
        <f t="shared" si="46"/>
        <v>2204.25</v>
      </c>
      <c r="H78" s="16">
        <f t="shared" si="46"/>
        <v>4496.756179</v>
      </c>
      <c r="I78" s="16">
        <f t="shared" si="46"/>
        <v>-992.79999999999927</v>
      </c>
      <c r="J78" s="16">
        <f t="shared" si="46"/>
        <v>-3745.5400000000009</v>
      </c>
      <c r="K78" s="33">
        <f t="shared" si="46"/>
        <v>667.32999999999811</v>
      </c>
      <c r="L78" s="33">
        <f t="shared" si="46"/>
        <v>264.87193121120072</v>
      </c>
      <c r="M78" s="13"/>
      <c r="N78" s="40"/>
      <c r="O78" s="3"/>
      <c r="P78" s="3"/>
    </row>
    <row r="79" spans="1:16" ht="10.95" hidden="1" customHeight="1" x14ac:dyDescent="0.6">
      <c r="A79" s="91">
        <v>8</v>
      </c>
      <c r="C79" s="31" t="s">
        <v>29</v>
      </c>
      <c r="D79" s="16">
        <f t="shared" si="49"/>
        <v>15705.470000000016</v>
      </c>
      <c r="E79" s="16">
        <f t="shared" si="49"/>
        <v>9797.4599999999627</v>
      </c>
      <c r="F79" s="21">
        <f t="shared" si="46"/>
        <v>3842.0299999999988</v>
      </c>
      <c r="G79" s="21">
        <f t="shared" si="46"/>
        <v>6877.320000000007</v>
      </c>
      <c r="H79" s="21">
        <f t="shared" si="46"/>
        <v>19510.346407999983</v>
      </c>
      <c r="I79" s="21">
        <f t="shared" si="46"/>
        <v>3470.75</v>
      </c>
      <c r="J79" s="21">
        <f t="shared" si="46"/>
        <v>-10909.499999999971</v>
      </c>
      <c r="K79" s="23">
        <v>-7925.4</v>
      </c>
      <c r="L79" s="21">
        <f t="shared" si="46"/>
        <v>-5645.230259996606</v>
      </c>
      <c r="M79" s="24"/>
      <c r="N79" s="40"/>
      <c r="O79" s="3"/>
      <c r="P79" s="3"/>
    </row>
    <row r="80" spans="1:16" ht="10.95" customHeight="1" x14ac:dyDescent="0.6">
      <c r="B80" s="73">
        <v>9</v>
      </c>
      <c r="C80" s="9" t="s">
        <v>30</v>
      </c>
      <c r="D80" s="16">
        <f t="shared" si="49"/>
        <v>2620.0200000000004</v>
      </c>
      <c r="E80" s="16">
        <f t="shared" si="49"/>
        <v>3442.34</v>
      </c>
      <c r="F80" s="16">
        <f t="shared" si="49"/>
        <v>713.47999999999956</v>
      </c>
      <c r="G80" s="16">
        <f t="shared" si="49"/>
        <v>1280.3899999999994</v>
      </c>
      <c r="H80" s="16">
        <f t="shared" si="49"/>
        <v>2460.8523270000005</v>
      </c>
      <c r="I80" s="16">
        <f t="shared" si="49"/>
        <v>817.67000000000189</v>
      </c>
      <c r="J80" s="16">
        <f t="shared" si="49"/>
        <v>-533.72000000000116</v>
      </c>
      <c r="K80" s="33">
        <f t="shared" si="49"/>
        <v>2406.9300000000003</v>
      </c>
      <c r="L80" s="33">
        <f t="shared" si="49"/>
        <v>394.19344216379977</v>
      </c>
      <c r="M80" s="13"/>
      <c r="N80" s="40"/>
      <c r="O80" s="3"/>
      <c r="P80" s="3"/>
    </row>
    <row r="81" spans="1:22" ht="10.95" customHeight="1" x14ac:dyDescent="0.6">
      <c r="A81" s="91"/>
      <c r="B81" s="92"/>
      <c r="C81" s="27" t="s">
        <v>5</v>
      </c>
      <c r="D81" s="21">
        <f t="shared" ref="D81:E81" si="50">+D76+D78+D80</f>
        <v>5707.17</v>
      </c>
      <c r="E81" s="21">
        <f t="shared" si="50"/>
        <v>5687.0600000000013</v>
      </c>
      <c r="F81" s="21">
        <f t="shared" si="49"/>
        <v>-137.92000000000553</v>
      </c>
      <c r="G81" s="21">
        <f t="shared" si="49"/>
        <v>3695.4400000000023</v>
      </c>
      <c r="H81" s="21">
        <f t="shared" si="49"/>
        <v>10396.924196000007</v>
      </c>
      <c r="I81" s="21">
        <f t="shared" si="49"/>
        <v>441.33000000000175</v>
      </c>
      <c r="J81" s="21">
        <f t="shared" si="49"/>
        <v>-7782.2200000000012</v>
      </c>
      <c r="K81" s="23">
        <f t="shared" si="49"/>
        <v>1439.4600000000064</v>
      </c>
      <c r="L81" s="23">
        <f t="shared" si="49"/>
        <v>-714.17462662499747</v>
      </c>
      <c r="M81" s="24"/>
      <c r="N81" s="44"/>
      <c r="O81" s="3"/>
      <c r="P81" s="3"/>
    </row>
    <row r="82" spans="1:22" ht="10.95" hidden="1" customHeight="1" x14ac:dyDescent="0.6">
      <c r="A82" s="91">
        <v>9</v>
      </c>
      <c r="B82" s="92"/>
      <c r="C82" s="31" t="s">
        <v>31</v>
      </c>
      <c r="D82" s="21">
        <f t="shared" ref="D82:E82" si="51">+D75+D76+D78+D80</f>
        <v>18325.490000000005</v>
      </c>
      <c r="E82" s="21">
        <f t="shared" si="51"/>
        <v>13239.799999999963</v>
      </c>
      <c r="F82" s="21">
        <f t="shared" si="49"/>
        <v>4555.5099999999802</v>
      </c>
      <c r="G82" s="21">
        <f t="shared" si="49"/>
        <v>8157.710000000021</v>
      </c>
      <c r="H82" s="21">
        <f t="shared" si="49"/>
        <v>21971.198734999984</v>
      </c>
      <c r="I82" s="21">
        <f t="shared" si="49"/>
        <v>4288.4199999999837</v>
      </c>
      <c r="J82" s="21">
        <f t="shared" si="49"/>
        <v>-11443.219999999972</v>
      </c>
      <c r="K82" s="23">
        <f t="shared" si="49"/>
        <v>-2298.4400000000314</v>
      </c>
      <c r="L82" s="23">
        <f t="shared" si="49"/>
        <v>-5251.0368178328208</v>
      </c>
      <c r="M82" s="24"/>
      <c r="N82" s="44"/>
      <c r="O82" s="3"/>
      <c r="P82" s="3"/>
    </row>
    <row r="83" spans="1:22" ht="10.95" customHeight="1" x14ac:dyDescent="0.6">
      <c r="B83" s="92">
        <v>10</v>
      </c>
      <c r="C83" s="9" t="s">
        <v>32</v>
      </c>
      <c r="D83" s="16">
        <f>+D23-D53</f>
        <v>251.94000000000233</v>
      </c>
      <c r="E83" s="16">
        <f>+E23-E53</f>
        <v>203.9900000000016</v>
      </c>
      <c r="F83" s="16">
        <f t="shared" si="49"/>
        <v>-165.38000000000102</v>
      </c>
      <c r="G83" s="16">
        <f t="shared" si="49"/>
        <v>543.54999999999927</v>
      </c>
      <c r="H83" s="16">
        <f t="shared" si="49"/>
        <v>2212.9798740000006</v>
      </c>
      <c r="I83" s="16">
        <f t="shared" si="49"/>
        <v>-65.639999999999418</v>
      </c>
      <c r="J83" s="16">
        <f t="shared" si="49"/>
        <v>-320.22000000000116</v>
      </c>
      <c r="K83" s="33">
        <f>+K23-K53</f>
        <v>-423.13000000000102</v>
      </c>
      <c r="L83" s="33">
        <f>+L23-L53</f>
        <v>-794.35000000000218</v>
      </c>
      <c r="M83" s="13"/>
      <c r="N83" s="40"/>
      <c r="O83" s="3"/>
      <c r="P83" s="3"/>
    </row>
    <row r="84" spans="1:22" ht="10.95" hidden="1" customHeight="1" x14ac:dyDescent="0.6">
      <c r="A84" s="87">
        <v>10</v>
      </c>
      <c r="B84" s="88"/>
      <c r="C84" s="31" t="s">
        <v>33</v>
      </c>
      <c r="D84" s="21">
        <f t="shared" ref="D84:E84" si="52">+D75+D81+D83</f>
        <v>18577.430000000008</v>
      </c>
      <c r="E84" s="21">
        <f t="shared" si="52"/>
        <v>13443.789999999964</v>
      </c>
      <c r="F84" s="21">
        <f t="shared" si="49"/>
        <v>4390.1300000000338</v>
      </c>
      <c r="G84" s="21">
        <f t="shared" si="49"/>
        <v>8701.2600000000093</v>
      </c>
      <c r="H84" s="21">
        <f t="shared" si="49"/>
        <v>24184.178608999966</v>
      </c>
      <c r="I84" s="21">
        <f t="shared" si="49"/>
        <v>4222.7800000000279</v>
      </c>
      <c r="J84" s="21">
        <f t="shared" si="49"/>
        <v>-11763.440000000002</v>
      </c>
      <c r="K84" s="23">
        <f>+K24-K54</f>
        <v>-2721.570000000007</v>
      </c>
      <c r="L84" s="23">
        <f>+L24-L54</f>
        <v>-6045.3868178328266</v>
      </c>
      <c r="M84" s="24"/>
      <c r="N84" s="40"/>
      <c r="O84" s="3"/>
      <c r="P84" s="3"/>
    </row>
    <row r="85" spans="1:22" ht="10.95" customHeight="1" x14ac:dyDescent="0.6">
      <c r="B85" s="92">
        <v>11</v>
      </c>
      <c r="C85" s="9" t="s">
        <v>34</v>
      </c>
      <c r="D85" s="16">
        <f t="shared" ref="D85:E85" si="53">+D25-D55</f>
        <v>1608.6399999999994</v>
      </c>
      <c r="E85" s="16">
        <f t="shared" si="53"/>
        <v>1892.0299999999988</v>
      </c>
      <c r="F85" s="16">
        <f t="shared" si="49"/>
        <v>-937.53999999999724</v>
      </c>
      <c r="G85" s="16">
        <f t="shared" si="49"/>
        <v>579.75</v>
      </c>
      <c r="H85" s="16">
        <f t="shared" si="49"/>
        <v>176.1079299999983</v>
      </c>
      <c r="I85" s="16">
        <f t="shared" si="49"/>
        <v>1321.630000000001</v>
      </c>
      <c r="J85" s="33">
        <f t="shared" si="49"/>
        <v>-1115.6100000000006</v>
      </c>
      <c r="K85" s="33">
        <f t="shared" si="49"/>
        <v>-1934.5900000000001</v>
      </c>
      <c r="L85" s="33">
        <f t="shared" si="49"/>
        <v>-224.37060227460097</v>
      </c>
      <c r="M85" s="13"/>
      <c r="N85" s="40"/>
      <c r="O85" s="3"/>
      <c r="P85" s="3"/>
    </row>
    <row r="86" spans="1:22" ht="10.95" hidden="1" customHeight="1" x14ac:dyDescent="0.6">
      <c r="A86" s="87">
        <v>11</v>
      </c>
      <c r="B86" s="88"/>
      <c r="C86" s="31" t="s">
        <v>35</v>
      </c>
      <c r="D86" s="21">
        <f t="shared" ref="D86:E86" si="54">+D75+D81+D83+D85</f>
        <v>20186.070000000007</v>
      </c>
      <c r="E86" s="21">
        <f t="shared" si="54"/>
        <v>15335.819999999963</v>
      </c>
      <c r="F86" s="21">
        <f t="shared" si="49"/>
        <v>3452.5900000000256</v>
      </c>
      <c r="G86" s="21">
        <f t="shared" si="49"/>
        <v>9281.0100000000093</v>
      </c>
      <c r="H86" s="21">
        <f t="shared" si="49"/>
        <v>24360.286538999964</v>
      </c>
      <c r="I86" s="21">
        <f t="shared" si="49"/>
        <v>5544.4100000000326</v>
      </c>
      <c r="J86" s="23">
        <f>+J26-J56</f>
        <v>-12879.050000000047</v>
      </c>
      <c r="K86" s="23">
        <f>+K26-K56</f>
        <v>-4656.1600000000326</v>
      </c>
      <c r="L86" s="23">
        <f>+L26-L56</f>
        <v>-6269.7574201074312</v>
      </c>
      <c r="M86" s="24"/>
      <c r="N86" s="44"/>
      <c r="O86" s="3"/>
      <c r="P86" s="3"/>
    </row>
    <row r="87" spans="1:22" ht="10.95" customHeight="1" x14ac:dyDescent="0.6">
      <c r="B87" s="92">
        <v>12</v>
      </c>
      <c r="C87" s="9" t="s">
        <v>36</v>
      </c>
      <c r="D87" s="16">
        <f t="shared" ref="D87:L90" si="55">+D27-D57</f>
        <v>1003.4300000000003</v>
      </c>
      <c r="E87" s="16">
        <f t="shared" si="55"/>
        <v>-219.9900000000016</v>
      </c>
      <c r="F87" s="16">
        <f t="shared" si="55"/>
        <v>1303.3299999999981</v>
      </c>
      <c r="G87" s="16">
        <f t="shared" si="55"/>
        <v>727.91999999999825</v>
      </c>
      <c r="H87" s="16">
        <f t="shared" si="55"/>
        <v>1117.4447180000025</v>
      </c>
      <c r="I87" s="16">
        <f t="shared" si="55"/>
        <v>-881.04999999999927</v>
      </c>
      <c r="J87" s="16">
        <f t="shared" si="55"/>
        <v>-725.87999999999738</v>
      </c>
      <c r="K87" s="33">
        <f t="shared" si="55"/>
        <v>1221.0299999999988</v>
      </c>
      <c r="L87" s="16">
        <f>+L27-L57</f>
        <v>-10.599999999998545</v>
      </c>
      <c r="M87" s="13"/>
      <c r="N87" s="40"/>
      <c r="O87" s="3"/>
      <c r="P87" s="3"/>
    </row>
    <row r="88" spans="1:22" ht="10.95" customHeight="1" x14ac:dyDescent="0.6">
      <c r="A88" s="91"/>
      <c r="B88" s="92"/>
      <c r="C88" s="27" t="s">
        <v>6</v>
      </c>
      <c r="D88" s="21">
        <f t="shared" ref="D88" si="56">+D83+D85+D87</f>
        <v>2864.010000000002</v>
      </c>
      <c r="E88" s="21">
        <f>+E28-E58</f>
        <v>1876.0300000000061</v>
      </c>
      <c r="F88" s="21">
        <f t="shared" si="55"/>
        <v>200.40999999999622</v>
      </c>
      <c r="G88" s="21">
        <f t="shared" si="55"/>
        <v>1851.2199999999939</v>
      </c>
      <c r="H88" s="21">
        <f t="shared" si="55"/>
        <v>3506.5325219999941</v>
      </c>
      <c r="I88" s="21">
        <f t="shared" si="55"/>
        <v>374.94000000000233</v>
      </c>
      <c r="J88" s="21">
        <f t="shared" si="55"/>
        <v>-2161.7100000000064</v>
      </c>
      <c r="K88" s="23">
        <f t="shared" si="55"/>
        <v>-1136.6900000000023</v>
      </c>
      <c r="L88" s="21">
        <f t="shared" si="55"/>
        <v>-1029.3206022746017</v>
      </c>
      <c r="M88" s="24"/>
      <c r="N88" s="44"/>
      <c r="O88" s="3"/>
      <c r="P88" s="3"/>
    </row>
    <row r="89" spans="1:22" ht="10.95" customHeight="1" x14ac:dyDescent="0.6">
      <c r="A89" s="91"/>
      <c r="B89" s="92"/>
      <c r="C89" s="27" t="s">
        <v>7</v>
      </c>
      <c r="D89" s="35">
        <f t="shared" ref="D89" si="57">+D88+D81</f>
        <v>8571.1800000000021</v>
      </c>
      <c r="E89" s="35">
        <f>+E29-E59</f>
        <v>7563.0900000000111</v>
      </c>
      <c r="F89" s="35">
        <f t="shared" si="55"/>
        <v>62.489999999990687</v>
      </c>
      <c r="G89" s="35">
        <f t="shared" si="55"/>
        <v>5546.6599999999889</v>
      </c>
      <c r="H89" s="35">
        <f t="shared" si="55"/>
        <v>13903.456718000001</v>
      </c>
      <c r="I89" s="35">
        <f t="shared" si="55"/>
        <v>816.27000000001863</v>
      </c>
      <c r="J89" s="35">
        <f t="shared" si="55"/>
        <v>-9943.9300000000221</v>
      </c>
      <c r="K89" s="57">
        <f t="shared" si="55"/>
        <v>302.76999999998952</v>
      </c>
      <c r="L89" s="35">
        <f t="shared" si="55"/>
        <v>-1743.4952288996137</v>
      </c>
      <c r="M89" s="24"/>
      <c r="N89" s="44"/>
      <c r="O89" s="3"/>
      <c r="P89" s="3"/>
    </row>
    <row r="90" spans="1:22" ht="10.95" customHeight="1" x14ac:dyDescent="0.6">
      <c r="C90" s="36" t="s">
        <v>37</v>
      </c>
      <c r="D90" s="37">
        <f t="shared" ref="D90" si="58">+D75+D81+D88</f>
        <v>21189.500000000007</v>
      </c>
      <c r="E90" s="37">
        <f>+E30-E60</f>
        <v>15115.829999999958</v>
      </c>
      <c r="F90" s="37">
        <f t="shared" si="55"/>
        <v>4755.9700000000303</v>
      </c>
      <c r="G90" s="37">
        <f t="shared" si="55"/>
        <v>10008.929999999993</v>
      </c>
      <c r="H90" s="37">
        <f t="shared" si="55"/>
        <v>25477.731256999949</v>
      </c>
      <c r="I90" s="37">
        <f t="shared" si="55"/>
        <v>4663.3600000000442</v>
      </c>
      <c r="J90" s="37">
        <f>+J30-J60</f>
        <v>-13604.929999999993</v>
      </c>
      <c r="K90" s="58">
        <f>+K30-K60</f>
        <v>-3435.1300000000047</v>
      </c>
      <c r="L90" s="37">
        <f>+L30-L60</f>
        <v>-6280.3574201074662</v>
      </c>
      <c r="M90" s="24"/>
      <c r="N90" s="44"/>
      <c r="O90" s="3"/>
      <c r="P90" s="3"/>
    </row>
    <row r="91" spans="1:22" ht="16.05" customHeight="1" x14ac:dyDescent="0.5">
      <c r="C91" s="45" t="s">
        <v>12</v>
      </c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ht="16.05" customHeight="1" x14ac:dyDescent="0.5">
      <c r="C92" s="45" t="s">
        <v>10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s="113" customFormat="1" ht="21" hidden="1" x14ac:dyDescent="0.6">
      <c r="A93" s="67"/>
      <c r="B93" s="73"/>
      <c r="C93" s="49"/>
      <c r="D93" s="50"/>
      <c r="E93" s="50"/>
      <c r="F93" s="50">
        <v>2561</v>
      </c>
      <c r="G93" s="50">
        <v>2562</v>
      </c>
      <c r="H93" s="50">
        <v>2563</v>
      </c>
      <c r="I93" s="50">
        <v>2564</v>
      </c>
      <c r="J93" s="50">
        <v>2565</v>
      </c>
      <c r="K93" s="112">
        <v>2566</v>
      </c>
      <c r="L93" s="50">
        <v>2567</v>
      </c>
      <c r="M93" s="50"/>
      <c r="N93" s="50"/>
      <c r="O93" s="50"/>
      <c r="P93" s="50" t="s">
        <v>38</v>
      </c>
      <c r="Q93" s="50"/>
      <c r="R93" s="50"/>
      <c r="S93" s="50"/>
      <c r="T93" s="50"/>
      <c r="U93" s="50"/>
      <c r="V93" s="50"/>
    </row>
    <row r="94" spans="1:22" s="3" customFormat="1" ht="21" hidden="1" x14ac:dyDescent="0.6">
      <c r="A94" s="67"/>
      <c r="B94" s="73"/>
      <c r="C94" s="51" t="s">
        <v>39</v>
      </c>
      <c r="D94" s="52"/>
      <c r="E94" s="52"/>
      <c r="F94" s="53">
        <f>F30/12</f>
        <v>21079.747500000001</v>
      </c>
      <c r="G94" s="53">
        <f>G30/12</f>
        <v>20522.399999999998</v>
      </c>
      <c r="H94" s="53">
        <f t="shared" ref="H94:J94" si="59">H30/12</f>
        <v>19302.842564249997</v>
      </c>
      <c r="I94" s="53">
        <f t="shared" si="59"/>
        <v>22667.173333333336</v>
      </c>
      <c r="J94" s="53">
        <f t="shared" si="59"/>
        <v>23952.075833333332</v>
      </c>
      <c r="K94" s="114">
        <f>K30/12</f>
        <v>23756.19</v>
      </c>
      <c r="L94" s="53">
        <f>AVERAGE(L4,L5,L7,L9,L11,L13,L16,L18,L20,L23,L25,L27)</f>
        <v>25044.121666666662</v>
      </c>
      <c r="P94" s="54">
        <f>SUM(F30:J30)/60</f>
        <v>21504.847846183333</v>
      </c>
    </row>
    <row r="95" spans="1:22" s="3" customFormat="1" ht="21" hidden="1" x14ac:dyDescent="0.6">
      <c r="A95" s="67"/>
      <c r="B95" s="73"/>
      <c r="C95" s="51" t="s">
        <v>40</v>
      </c>
      <c r="D95" s="52"/>
      <c r="E95" s="52"/>
      <c r="F95" s="53">
        <f>F60/12</f>
        <v>20683.416666666668</v>
      </c>
      <c r="G95" s="53">
        <f t="shared" ref="G95:J95" si="60">G60/12</f>
        <v>19688.322499999998</v>
      </c>
      <c r="H95" s="53">
        <f t="shared" si="60"/>
        <v>17179.698292833335</v>
      </c>
      <c r="I95" s="53">
        <f t="shared" si="60"/>
        <v>22278.559999999998</v>
      </c>
      <c r="J95" s="53">
        <f t="shared" si="60"/>
        <v>25085.819999999996</v>
      </c>
      <c r="K95" s="114">
        <f>K60/12</f>
        <v>24042.450833333332</v>
      </c>
      <c r="L95" s="53"/>
      <c r="P95" s="54">
        <f>SUM(F60:J60)/60</f>
        <v>20983.163491900003</v>
      </c>
    </row>
  </sheetData>
  <mergeCells count="12">
    <mergeCell ref="C32:L32"/>
    <mergeCell ref="O32:V32"/>
    <mergeCell ref="C61:L61"/>
    <mergeCell ref="N61:V61"/>
    <mergeCell ref="C62:L62"/>
    <mergeCell ref="O62:V62"/>
    <mergeCell ref="C1:L1"/>
    <mergeCell ref="N1:V1"/>
    <mergeCell ref="C2:L2"/>
    <mergeCell ref="O2:V2"/>
    <mergeCell ref="C31:L31"/>
    <mergeCell ref="N31:V31"/>
  </mergeCells>
  <conditionalFormatting sqref="Y4:AA30">
    <cfRule type="cellIs" dxfId="3" priority="4" operator="lessThan">
      <formula>0</formula>
    </cfRule>
  </conditionalFormatting>
  <conditionalFormatting sqref="Y34:AA60">
    <cfRule type="cellIs" dxfId="2" priority="3" operator="lessThan">
      <formula>0</formula>
    </cfRule>
  </conditionalFormatting>
  <conditionalFormatting sqref="AH4:AH23 AH1048559:AH1048574">
    <cfRule type="cellIs" dxfId="1" priority="2" operator="lessThan">
      <formula>0</formula>
    </cfRule>
  </conditionalFormatting>
  <conditionalFormatting sqref="AH27:AH46">
    <cfRule type="cellIs" dxfId="0" priority="1" operator="lessThan">
      <formula>0</formula>
    </cfRule>
  </conditionalFormatting>
  <printOptions horizontalCentered="1" verticalCentered="1"/>
  <pageMargins left="0.25" right="0.25" top="0.3" bottom="0.3" header="0" footer="0"/>
  <pageSetup paperSize="9" scale="93" orientation="portrait" r:id="rId1"/>
  <headerFooter>
    <oddHeader>&amp;R&amp;"TH Sarabun New,Regular"&amp;K000000ตาราง 1 ล้านเหรียญ</oddHeader>
    <oddFooter xml:space="preserve">&amp;R
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1 ล้านเหรียญ</vt:lpstr>
      <vt:lpstr>'ตารางที่ 1 ล้านเหรียญ'!Print_Area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2025-01-22T06:40:16Z</cp:lastPrinted>
  <dcterms:created xsi:type="dcterms:W3CDTF">2023-11-24T08:23:30Z</dcterms:created>
  <dcterms:modified xsi:type="dcterms:W3CDTF">2025-01-23T03:29:13Z</dcterms:modified>
</cp:coreProperties>
</file>